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bookViews>
  <sheets>
    <sheet name="Thẩm định" sheetId="4" r:id="rId1"/>
    <sheet name="Thu hồi" sheetId="5" r:id="rId2"/>
  </sheets>
  <definedNames>
    <definedName name="_xlnm._FilterDatabase" localSheetId="0" hidden="1">'Thẩm định'!$A$5:$P$315</definedName>
    <definedName name="_xlnm.Print_Area" localSheetId="0">'Thẩm định'!$A$1:$P$352</definedName>
    <definedName name="_xlnm.Print_Titles" localSheetId="0">'Thẩm định'!$3:$5</definedName>
    <definedName name="_xlnm.Print_Titles" localSheetId="1">'Thu hồi'!$3:$4</definedName>
  </definedNames>
  <calcPr calcId="152511"/>
</workbook>
</file>

<file path=xl/calcChain.xml><?xml version="1.0" encoding="utf-8"?>
<calcChain xmlns="http://schemas.openxmlformats.org/spreadsheetml/2006/main">
  <c r="Q264" i="4" l="1"/>
  <c r="O313" i="4"/>
  <c r="Q313" i="4"/>
  <c r="O301" i="4"/>
  <c r="O298" i="4"/>
  <c r="O295" i="4"/>
  <c r="O294" i="4"/>
  <c r="Q292" i="4"/>
  <c r="O284" i="4"/>
  <c r="O282" i="4"/>
  <c r="O280" i="4"/>
  <c r="O279" i="4"/>
  <c r="O278" i="4"/>
  <c r="O273" i="4"/>
  <c r="O272" i="4"/>
  <c r="O271" i="4"/>
  <c r="Q269" i="4"/>
  <c r="O266" i="4"/>
  <c r="O263" i="4"/>
  <c r="O261" i="4"/>
  <c r="O252" i="4"/>
  <c r="O245" i="4"/>
  <c r="Q240" i="4"/>
  <c r="O244" i="4"/>
  <c r="O242" i="4"/>
  <c r="O237" i="4"/>
  <c r="O236" i="4"/>
  <c r="O235" i="4"/>
  <c r="O234" i="4"/>
  <c r="O228" i="4"/>
  <c r="O227" i="4"/>
  <c r="O226" i="4"/>
  <c r="O225" i="4"/>
  <c r="O224" i="4"/>
  <c r="O223" i="4"/>
  <c r="O222" i="4"/>
  <c r="O221" i="4"/>
  <c r="O220" i="4"/>
  <c r="Q218" i="4"/>
  <c r="Q214" i="4"/>
  <c r="O213" i="4"/>
  <c r="O211" i="4"/>
  <c r="O209" i="4"/>
  <c r="O208" i="4"/>
  <c r="O207" i="4"/>
  <c r="O206" i="4"/>
  <c r="O205" i="4"/>
  <c r="O204" i="4"/>
  <c r="O198" i="4"/>
  <c r="O197" i="4"/>
  <c r="O196" i="4"/>
  <c r="O195" i="4"/>
  <c r="O194" i="4"/>
  <c r="O193" i="4"/>
  <c r="O192" i="4"/>
  <c r="O191" i="4"/>
  <c r="O190" i="4"/>
  <c r="Q176" i="4"/>
  <c r="O187" i="4"/>
  <c r="O185" i="4"/>
  <c r="O183" i="4"/>
  <c r="O182" i="4"/>
  <c r="O181" i="4"/>
  <c r="O180" i="4"/>
  <c r="O179" i="4"/>
  <c r="O178" i="4"/>
  <c r="Q171" i="4" l="1"/>
  <c r="O175" i="4"/>
  <c r="O173" i="4"/>
  <c r="Q160" i="4"/>
  <c r="O160" i="4"/>
  <c r="O170" i="4"/>
  <c r="O169" i="4"/>
  <c r="O168" i="4"/>
  <c r="O167" i="4"/>
  <c r="O166" i="4"/>
  <c r="O165" i="4"/>
  <c r="O164" i="4"/>
  <c r="O163" i="4"/>
  <c r="O162" i="4"/>
  <c r="O142" i="4"/>
  <c r="Q142" i="4" s="1"/>
  <c r="O159" i="4"/>
  <c r="O157" i="4"/>
  <c r="H141" i="4"/>
  <c r="O141" i="4"/>
  <c r="O140" i="4"/>
  <c r="O138" i="4"/>
  <c r="O137" i="4"/>
  <c r="O136" i="4"/>
  <c r="O135" i="4"/>
  <c r="O133" i="4"/>
  <c r="O132" i="4"/>
  <c r="O131" i="4"/>
  <c r="O130" i="4"/>
  <c r="O128" i="4"/>
  <c r="O127" i="4"/>
  <c r="O126" i="4"/>
  <c r="O125" i="4"/>
  <c r="O124" i="4"/>
  <c r="O123" i="4"/>
  <c r="O122" i="4"/>
  <c r="O121" i="4"/>
  <c r="O120" i="4"/>
  <c r="O102" i="4"/>
  <c r="Q102" i="4" s="1"/>
  <c r="O117" i="4"/>
  <c r="O115" i="4"/>
  <c r="O113" i="4"/>
  <c r="O112" i="4"/>
  <c r="O111" i="4"/>
  <c r="O110" i="4"/>
  <c r="O109" i="4"/>
  <c r="O108" i="4"/>
  <c r="O107" i="4"/>
  <c r="O106" i="4"/>
  <c r="O105" i="4"/>
  <c r="O104" i="4"/>
  <c r="O91" i="4"/>
  <c r="Q91" i="4"/>
  <c r="O101" i="4"/>
  <c r="O99" i="4"/>
  <c r="O97" i="4"/>
  <c r="O96" i="4"/>
  <c r="O95" i="4"/>
  <c r="O94" i="4"/>
  <c r="O93" i="4"/>
  <c r="Q66" i="4"/>
  <c r="O66" i="4"/>
  <c r="O90" i="4"/>
  <c r="O89" i="4"/>
  <c r="O87" i="4"/>
  <c r="O86" i="4"/>
  <c r="O72" i="4"/>
  <c r="O71" i="4"/>
  <c r="Q59" i="4"/>
  <c r="O65" i="4"/>
  <c r="O63" i="4"/>
  <c r="O61" i="4"/>
  <c r="Q52" i="4"/>
  <c r="O52" i="4"/>
  <c r="O58" i="4"/>
  <c r="O57" i="4"/>
  <c r="O56" i="4"/>
  <c r="O55" i="4"/>
  <c r="O54" i="4"/>
  <c r="Q35" i="4"/>
  <c r="O51" i="4"/>
  <c r="O49" i="4"/>
  <c r="O47" i="4"/>
  <c r="O46" i="4"/>
  <c r="O45" i="4"/>
  <c r="O44" i="4"/>
  <c r="O43" i="4"/>
  <c r="O42" i="4"/>
  <c r="O41" i="4"/>
  <c r="O40" i="4"/>
  <c r="O38" i="4"/>
  <c r="O37" i="4"/>
  <c r="Q28" i="4"/>
  <c r="O34" i="4"/>
  <c r="O32" i="4"/>
  <c r="O30" i="4"/>
  <c r="Q21" i="4" l="1"/>
  <c r="O27" i="4"/>
  <c r="O25" i="4"/>
  <c r="O23" i="4"/>
  <c r="Q18" i="4"/>
  <c r="O11" i="4"/>
  <c r="Q11" i="4"/>
  <c r="O17" i="4"/>
  <c r="O15" i="4"/>
  <c r="O13" i="4"/>
  <c r="O6" i="4"/>
  <c r="Q6" i="4" s="1"/>
  <c r="O10" i="4"/>
  <c r="O9" i="4"/>
  <c r="O8" i="4"/>
  <c r="O52" i="5" l="1"/>
  <c r="N52" i="5"/>
  <c r="M52" i="5"/>
  <c r="H52" i="5"/>
  <c r="N40" i="5" l="1"/>
  <c r="O38" i="5"/>
  <c r="O36" i="5"/>
  <c r="O34" i="5"/>
  <c r="O32" i="5"/>
  <c r="O30" i="5"/>
  <c r="O28" i="5"/>
  <c r="O23" i="5"/>
  <c r="O21" i="5"/>
  <c r="O16" i="5"/>
  <c r="O12" i="5"/>
  <c r="N26" i="5"/>
  <c r="N25" i="5"/>
  <c r="N24" i="5"/>
  <c r="N19" i="5"/>
  <c r="N14" i="5"/>
  <c r="N10" i="5"/>
  <c r="N8" i="5"/>
  <c r="M6" i="5"/>
  <c r="M17" i="5"/>
  <c r="M41" i="5"/>
  <c r="M43" i="5"/>
  <c r="M45" i="5"/>
  <c r="M47" i="5"/>
  <c r="M48" i="5"/>
  <c r="M49" i="5"/>
  <c r="M50" i="5"/>
  <c r="M51" i="5"/>
  <c r="I51" i="5" l="1"/>
  <c r="I50" i="5"/>
  <c r="I49" i="5"/>
  <c r="I48" i="5"/>
  <c r="I47" i="5"/>
  <c r="I45" i="5"/>
  <c r="I43" i="5"/>
  <c r="I41" i="5"/>
  <c r="I40" i="5"/>
  <c r="I38" i="5"/>
  <c r="I36" i="5"/>
  <c r="I34" i="5"/>
  <c r="I32" i="5"/>
  <c r="I30" i="5"/>
  <c r="I28" i="5"/>
  <c r="I26" i="5"/>
  <c r="I25" i="5"/>
  <c r="I24" i="5"/>
  <c r="I23" i="5"/>
  <c r="I21" i="5"/>
  <c r="I19" i="5"/>
  <c r="I17" i="5"/>
  <c r="I14" i="5"/>
  <c r="I12" i="5"/>
  <c r="I10" i="5"/>
  <c r="I8" i="5"/>
  <c r="I6" i="5"/>
  <c r="O267" i="4" l="1"/>
  <c r="O289" i="4"/>
  <c r="O276" i="4"/>
  <c r="O275" i="4"/>
  <c r="O305" i="4"/>
  <c r="O304" i="4"/>
  <c r="O302" i="4" s="1"/>
  <c r="Q302" i="4" s="1"/>
  <c r="O299" i="4"/>
  <c r="Q299" i="4" s="1"/>
  <c r="O296" i="4"/>
  <c r="Q296" i="4" s="1"/>
  <c r="O268" i="4"/>
  <c r="O259" i="4"/>
  <c r="O258" i="4"/>
  <c r="O257" i="4"/>
  <c r="O256" i="4"/>
  <c r="O255" i="4"/>
  <c r="O254" i="4"/>
  <c r="O253" i="4"/>
  <c r="O251" i="4"/>
  <c r="O250" i="4"/>
  <c r="O249" i="4"/>
  <c r="O248" i="4"/>
  <c r="O247" i="4"/>
  <c r="O239" i="4"/>
  <c r="O238" i="4"/>
  <c r="O233" i="4"/>
  <c r="O232" i="4"/>
  <c r="O231" i="4"/>
  <c r="O230" i="4"/>
  <c r="O229" i="4"/>
  <c r="O217" i="4"/>
  <c r="O216" i="4"/>
  <c r="O203" i="4"/>
  <c r="O202" i="4"/>
  <c r="O201" i="4"/>
  <c r="O200" i="4"/>
  <c r="O199" i="4"/>
  <c r="O154" i="4"/>
  <c r="O153" i="4"/>
  <c r="O152" i="4"/>
  <c r="O151" i="4"/>
  <c r="O150" i="4"/>
  <c r="O149" i="4"/>
  <c r="O148" i="4"/>
  <c r="O147" i="4"/>
  <c r="O146" i="4"/>
  <c r="O145" i="4"/>
  <c r="O129" i="4"/>
  <c r="O84" i="4"/>
  <c r="O83" i="4"/>
  <c r="O82" i="4"/>
  <c r="O81" i="4"/>
  <c r="O80" i="4"/>
  <c r="O79" i="4"/>
  <c r="O78" i="4"/>
  <c r="O77" i="4"/>
  <c r="O75" i="4"/>
  <c r="O74" i="4"/>
  <c r="O73" i="4"/>
  <c r="O70" i="4"/>
  <c r="O69" i="4"/>
  <c r="O68" i="4"/>
  <c r="O39" i="4"/>
  <c r="O20" i="4"/>
  <c r="O18" i="4" s="1"/>
  <c r="O306" i="4" l="1"/>
  <c r="O214" i="4"/>
  <c r="O264" i="4"/>
  <c r="L234" i="4"/>
  <c r="O218" i="4" s="1"/>
  <c r="L144" i="4" l="1"/>
  <c r="O144" i="4" s="1"/>
  <c r="N54" i="4" l="1"/>
  <c r="L37" i="4"/>
  <c r="D209" i="4" l="1"/>
  <c r="D155" i="4"/>
  <c r="N154" i="4"/>
  <c r="N153" i="4"/>
  <c r="N152" i="4"/>
  <c r="N155" i="4" l="1"/>
  <c r="O155" i="4"/>
  <c r="N209" i="4"/>
  <c r="N295" i="4"/>
  <c r="D121" i="4"/>
  <c r="L76" i="4"/>
  <c r="O76" i="4" s="1"/>
  <c r="N121" i="4" l="1"/>
  <c r="N305" i="4"/>
  <c r="N304" i="4"/>
  <c r="H291" i="4"/>
  <c r="H284" i="4"/>
  <c r="H279" i="4"/>
  <c r="H278" i="4"/>
  <c r="N279" i="4"/>
  <c r="N278" i="4"/>
  <c r="N267" i="4"/>
  <c r="H263" i="4"/>
  <c r="H244" i="4"/>
  <c r="H213" i="4"/>
  <c r="H187" i="4"/>
  <c r="H175" i="4"/>
  <c r="H159" i="4"/>
  <c r="H140" i="4"/>
  <c r="N141" i="4"/>
  <c r="N140" i="4"/>
  <c r="N105" i="4"/>
  <c r="H117" i="4"/>
  <c r="H101" i="4"/>
  <c r="H90" i="4"/>
  <c r="H89" i="4"/>
  <c r="H65" i="4"/>
  <c r="N57" i="4"/>
  <c r="N55" i="4"/>
  <c r="N89" i="4" l="1"/>
  <c r="N101" i="4"/>
  <c r="N159" i="4"/>
  <c r="N187" i="4"/>
  <c r="O176" i="4"/>
  <c r="N244" i="4"/>
  <c r="O240" i="4"/>
  <c r="N291" i="4"/>
  <c r="O291" i="4"/>
  <c r="N65" i="4"/>
  <c r="N90" i="4"/>
  <c r="N117" i="4"/>
  <c r="N175" i="4"/>
  <c r="O171" i="4"/>
  <c r="N213" i="4"/>
  <c r="O188" i="4"/>
  <c r="Q188" i="4" s="1"/>
  <c r="N263" i="4"/>
  <c r="Q245" i="4"/>
  <c r="N284" i="4"/>
  <c r="Q280" i="4"/>
  <c r="N302" i="4"/>
  <c r="H51" i="4"/>
  <c r="H34" i="4"/>
  <c r="H27" i="4"/>
  <c r="N27" i="4" l="1"/>
  <c r="N51" i="4"/>
  <c r="O35" i="4"/>
  <c r="N34" i="4"/>
  <c r="H17" i="4"/>
  <c r="N17" i="4" l="1"/>
  <c r="N289" i="4"/>
  <c r="N282" i="4"/>
  <c r="N280" i="4" s="1"/>
  <c r="N276" i="4"/>
  <c r="N275" i="4"/>
  <c r="N261" i="4"/>
  <c r="N242" i="4"/>
  <c r="N240" i="4" s="1"/>
  <c r="N211" i="4"/>
  <c r="N185" i="4"/>
  <c r="N173" i="4"/>
  <c r="N171" i="4" s="1"/>
  <c r="N157" i="4"/>
  <c r="N138" i="4"/>
  <c r="N137" i="4"/>
  <c r="N136" i="4"/>
  <c r="N135" i="4"/>
  <c r="N115" i="4"/>
  <c r="N99" i="4"/>
  <c r="N87" i="4"/>
  <c r="N86" i="4"/>
  <c r="N63" i="4"/>
  <c r="N49" i="4"/>
  <c r="N32" i="4"/>
  <c r="N25" i="4"/>
  <c r="N15" i="4"/>
  <c r="N301" i="4" l="1"/>
  <c r="N299" i="4" s="1"/>
  <c r="N298" i="4"/>
  <c r="N296" i="4" s="1"/>
  <c r="N272" i="4"/>
  <c r="N271" i="4"/>
  <c r="N268" i="4"/>
  <c r="N266" i="4"/>
  <c r="N259" i="4"/>
  <c r="N258" i="4"/>
  <c r="N257" i="4"/>
  <c r="N256" i="4"/>
  <c r="N255" i="4"/>
  <c r="N254" i="4"/>
  <c r="N253" i="4"/>
  <c r="N252" i="4"/>
  <c r="N251" i="4"/>
  <c r="N250" i="4"/>
  <c r="N249" i="4"/>
  <c r="N248" i="4"/>
  <c r="N247" i="4"/>
  <c r="N239" i="4"/>
  <c r="N238" i="4"/>
  <c r="N237" i="4"/>
  <c r="N236" i="4"/>
  <c r="N235" i="4"/>
  <c r="N234" i="4"/>
  <c r="N233" i="4"/>
  <c r="N232" i="4"/>
  <c r="N231" i="4"/>
  <c r="N230" i="4"/>
  <c r="N229" i="4"/>
  <c r="N228" i="4"/>
  <c r="N227" i="4"/>
  <c r="N226" i="4"/>
  <c r="N225" i="4"/>
  <c r="N224" i="4"/>
  <c r="N223" i="4"/>
  <c r="N222" i="4"/>
  <c r="N221" i="4"/>
  <c r="N220" i="4"/>
  <c r="N217" i="4"/>
  <c r="N216" i="4"/>
  <c r="N208" i="4"/>
  <c r="N207" i="4"/>
  <c r="N206" i="4"/>
  <c r="N205" i="4"/>
  <c r="N204" i="4"/>
  <c r="N203" i="4"/>
  <c r="N202" i="4"/>
  <c r="N201" i="4"/>
  <c r="N200" i="4"/>
  <c r="N199" i="4"/>
  <c r="N198" i="4"/>
  <c r="N197" i="4"/>
  <c r="N196" i="4"/>
  <c r="N195" i="4"/>
  <c r="N194" i="4"/>
  <c r="N193" i="4"/>
  <c r="N192" i="4"/>
  <c r="N191" i="4"/>
  <c r="N190" i="4"/>
  <c r="N183" i="4"/>
  <c r="N182" i="4"/>
  <c r="N181" i="4"/>
  <c r="N180" i="4"/>
  <c r="N179" i="4"/>
  <c r="N178" i="4"/>
  <c r="N170" i="4"/>
  <c r="N169" i="4"/>
  <c r="N168" i="4"/>
  <c r="N167" i="4"/>
  <c r="N166" i="4"/>
  <c r="N165" i="4"/>
  <c r="N164" i="4"/>
  <c r="N163" i="4"/>
  <c r="N162" i="4"/>
  <c r="N151" i="4"/>
  <c r="N150" i="4"/>
  <c r="N149" i="4"/>
  <c r="N148" i="4"/>
  <c r="N147" i="4"/>
  <c r="N146" i="4"/>
  <c r="N145" i="4"/>
  <c r="N144" i="4"/>
  <c r="N131" i="4"/>
  <c r="N130" i="4"/>
  <c r="N129" i="4"/>
  <c r="N128" i="4"/>
  <c r="N127" i="4"/>
  <c r="N126" i="4"/>
  <c r="N125" i="4"/>
  <c r="N124" i="4"/>
  <c r="N123" i="4"/>
  <c r="N122" i="4"/>
  <c r="N120" i="4"/>
  <c r="N113" i="4"/>
  <c r="N112" i="4"/>
  <c r="N111" i="4"/>
  <c r="N110" i="4"/>
  <c r="N109" i="4"/>
  <c r="N108" i="4"/>
  <c r="N107" i="4"/>
  <c r="N106" i="4"/>
  <c r="N104" i="4"/>
  <c r="N96" i="4"/>
  <c r="N95" i="4"/>
  <c r="N94" i="4"/>
  <c r="N93" i="4"/>
  <c r="N84" i="4"/>
  <c r="N83" i="4"/>
  <c r="N82" i="4"/>
  <c r="N81" i="4"/>
  <c r="N80" i="4"/>
  <c r="N79" i="4"/>
  <c r="N78" i="4"/>
  <c r="N77" i="4"/>
  <c r="N76" i="4"/>
  <c r="N75" i="4"/>
  <c r="N74" i="4"/>
  <c r="N73" i="4"/>
  <c r="N72" i="4"/>
  <c r="N71" i="4"/>
  <c r="N70" i="4"/>
  <c r="N69" i="4"/>
  <c r="N68" i="4"/>
  <c r="N58" i="4"/>
  <c r="N56" i="4"/>
  <c r="N47" i="4"/>
  <c r="N46" i="4"/>
  <c r="N45" i="4"/>
  <c r="N44" i="4"/>
  <c r="N43" i="4"/>
  <c r="N42" i="4"/>
  <c r="N41" i="4"/>
  <c r="N40" i="4"/>
  <c r="N39" i="4"/>
  <c r="N38" i="4"/>
  <c r="N37" i="4"/>
  <c r="N20" i="4"/>
  <c r="N18" i="4" s="1"/>
  <c r="N10" i="4"/>
  <c r="N9" i="4"/>
  <c r="N8" i="4"/>
  <c r="N176" i="4" l="1"/>
  <c r="N188" i="4"/>
  <c r="N264" i="4"/>
  <c r="N35" i="4"/>
  <c r="N214" i="4"/>
  <c r="N218" i="4"/>
  <c r="N52" i="4"/>
  <c r="N102" i="4"/>
  <c r="N142" i="4"/>
  <c r="N66" i="4"/>
  <c r="N160" i="4"/>
  <c r="N245" i="4"/>
  <c r="N6" i="4"/>
  <c r="D294" i="4"/>
  <c r="N294" i="4" l="1"/>
  <c r="N292" i="4" s="1"/>
  <c r="O292" i="4"/>
  <c r="D133" i="4"/>
  <c r="D132" i="4"/>
  <c r="I311" i="4"/>
  <c r="I310" i="4"/>
  <c r="I309" i="4"/>
  <c r="I308" i="4"/>
  <c r="I312" i="4"/>
  <c r="N133" i="4" l="1"/>
  <c r="N132" i="4"/>
  <c r="N118" i="4" s="1"/>
  <c r="D273" i="4"/>
  <c r="D287" i="4"/>
  <c r="I289" i="4"/>
  <c r="I282" i="4"/>
  <c r="I276" i="4"/>
  <c r="I275" i="4"/>
  <c r="O118" i="4" l="1"/>
  <c r="Q118" i="4" s="1"/>
  <c r="N287" i="4"/>
  <c r="N285" i="4" s="1"/>
  <c r="O287" i="4"/>
  <c r="O285" i="4" s="1"/>
  <c r="Q285" i="4" s="1"/>
  <c r="N273" i="4"/>
  <c r="N269" i="4" s="1"/>
  <c r="O269" i="4"/>
  <c r="I173" i="4"/>
  <c r="I137" i="4" l="1"/>
  <c r="I138" i="4"/>
  <c r="I136" i="4"/>
  <c r="D97" i="4"/>
  <c r="N97" i="4" l="1"/>
  <c r="N91" i="4" s="1"/>
  <c r="I87" i="4"/>
  <c r="D61" i="4"/>
  <c r="I49" i="4"/>
  <c r="N61" i="4" l="1"/>
  <c r="N59" i="4" s="1"/>
  <c r="O59" i="4"/>
  <c r="I32" i="4"/>
  <c r="D30" i="4"/>
  <c r="D13" i="4"/>
  <c r="D23" i="4"/>
  <c r="I25" i="4"/>
  <c r="N13" i="4" l="1"/>
  <c r="N11" i="4" s="1"/>
  <c r="N23" i="4"/>
  <c r="N21" i="4" s="1"/>
  <c r="O21" i="4"/>
  <c r="N30" i="4"/>
  <c r="N28" i="4" s="1"/>
  <c r="O28" i="4"/>
  <c r="N313" i="4"/>
  <c r="I15" i="4"/>
  <c r="I135" i="4"/>
  <c r="I261" i="4" l="1"/>
  <c r="I242" i="4"/>
  <c r="I211" i="4" l="1"/>
  <c r="I185" i="4"/>
  <c r="I157" i="4"/>
  <c r="I115" i="4"/>
  <c r="I99" i="4"/>
  <c r="I63" i="4"/>
</calcChain>
</file>

<file path=xl/sharedStrings.xml><?xml version="1.0" encoding="utf-8"?>
<sst xmlns="http://schemas.openxmlformats.org/spreadsheetml/2006/main" count="735" uniqueCount="290">
  <si>
    <t>m2</t>
  </si>
  <si>
    <t>Stt</t>
  </si>
  <si>
    <t>Đơn vị tính</t>
  </si>
  <si>
    <t>Bản đồ địa chính khu đất (GPMB)</t>
  </si>
  <si>
    <t>Ghi chú</t>
  </si>
  <si>
    <t>Số thửa</t>
  </si>
  <si>
    <t xml:space="preserve">Tờ 
bản đồ </t>
  </si>
  <si>
    <t>Số lượng tài sản bị ảnh hưởng</t>
  </si>
  <si>
    <t xml:space="preserve">Tổng diện tích 
thửa đất  </t>
  </si>
  <si>
    <t xml:space="preserve">Diện tích thu hồi </t>
  </si>
  <si>
    <t xml:space="preserve">Diện tích 
còn lại </t>
  </si>
  <si>
    <t>Họ và tên chủ 
sử dụng đất; 
Loại đất và tài sản</t>
  </si>
  <si>
    <t>VT1</t>
  </si>
  <si>
    <t>cây</t>
  </si>
  <si>
    <t>m</t>
  </si>
  <si>
    <t>9 =7-8</t>
  </si>
  <si>
    <t>m3</t>
  </si>
  <si>
    <t>Đất trồng cây lâu năm (CLN)</t>
  </si>
  <si>
    <t>Chuối cho trái, thời kỳ phát triển</t>
  </si>
  <si>
    <t>Chuối cho trái, cây con</t>
  </si>
  <si>
    <t>Cau, h&gt;11m</t>
  </si>
  <si>
    <t>Ổi, đk:5-10cm</t>
  </si>
  <si>
    <t>Khế, đk:3-5cm</t>
  </si>
  <si>
    <t>Cau, h:1,5-3m</t>
  </si>
  <si>
    <t>bụi</t>
  </si>
  <si>
    <t>Hóp, bụi&gt;10 cây</t>
  </si>
  <si>
    <t>Đất trồng cây hàng năm (BHK)</t>
  </si>
  <si>
    <t>Xây dựng năm 2009</t>
  </si>
  <si>
    <t>Xây dựng năm 2005</t>
  </si>
  <si>
    <t>Xây dựng năm 2007</t>
  </si>
  <si>
    <t>Đu đủ, TKPT</t>
  </si>
  <si>
    <t>Trần Bá Phú</t>
  </si>
  <si>
    <t>Tràm, đk&gt;15cm</t>
  </si>
  <si>
    <t>Sao đen, đk:13cm</t>
  </si>
  <si>
    <t>Bông gòn, đk&gt;15cm</t>
  </si>
  <si>
    <t>Lê Duy Linh - 
Trần Thị Sương</t>
  </si>
  <si>
    <t>Sắn công nghiệp</t>
  </si>
  <si>
    <t>Hồ Qua - 
Trần Thị Giống</t>
  </si>
  <si>
    <t>Keo, đk:7-10cm</t>
  </si>
  <si>
    <t>Sả</t>
  </si>
  <si>
    <t>Đất chuyên trồng lúa (LUC)</t>
  </si>
  <si>
    <t>Đất giao theo Nghị định 64/CP của Chính phủ. Đã được cấp giấy chứng nhận quyền sử dụng đất nhưng thất lạc. UBND phường cam kết nội dung trên là đúng.</t>
  </si>
  <si>
    <t>Trần Bá Bình - 
Lê Thị Lan</t>
  </si>
  <si>
    <t>Lúa thuần, TKPT</t>
  </si>
  <si>
    <t>Trần Thị Lũy</t>
  </si>
  <si>
    <t>Nguyễn Văn Tải -
 Huỳnh Thị Hương</t>
  </si>
  <si>
    <t>Trụ BT hàng rào. 
V =(0,15*0,15*1,5)*15 trụ</t>
  </si>
  <si>
    <t>Hàng rào xây bờ lô. S =(3,6*1,2)</t>
  </si>
  <si>
    <t>Hàng rào chè tàu</t>
  </si>
  <si>
    <t>Ổi, đk:3-5cm</t>
  </si>
  <si>
    <t>Bạch đàn, đk&gt;15cm</t>
  </si>
  <si>
    <t>Ống bi cống đúc bê tông đk&lt;1m</t>
  </si>
  <si>
    <t>mộ</t>
  </si>
  <si>
    <t>Tre, đk:7-10cm</t>
  </si>
  <si>
    <t>Nguyễn Cảnh - 
Nguyễn Thị Kiều</t>
  </si>
  <si>
    <t>Dương Đình Dựng - 
Phan Thị Hường</t>
  </si>
  <si>
    <t>Gỗ lim, đk:7-10cm</t>
  </si>
  <si>
    <t>Bông gòn, đk&gt;10cm</t>
  </si>
  <si>
    <t>Trụ cổng xây gạch.
V =(0,5*0,5*2,2)*2 trụ</t>
  </si>
  <si>
    <t>Mái hiên quán: móng bờ lô, trụ BT, đỡ mái gỗ, mái lợp fibro, nền xi măng. S =(7*2)</t>
  </si>
  <si>
    <t>Trứng cá, đk&gt;15cm</t>
  </si>
  <si>
    <t>Sầu đông, đk:7-10cm</t>
  </si>
  <si>
    <t>Ổi, đk:10-20cm</t>
  </si>
  <si>
    <t>Mưng, đk:5cm</t>
  </si>
  <si>
    <t>Trồng dọc đường giao thông</t>
  </si>
  <si>
    <t>Thửa 30, tờ 01</t>
  </si>
  <si>
    <t>Thửa 40, tờ 02</t>
  </si>
  <si>
    <t>Sao đen, đk:5cm</t>
  </si>
  <si>
    <t>Lúa, thời kỳ phát triển</t>
  </si>
  <si>
    <t>Trần Bá Ẩn - 
Nguyễn Thị Thởi</t>
  </si>
  <si>
    <t>Thửa 27, tờ 01</t>
  </si>
  <si>
    <t>Trụ cổng đúc BT, có tô trát.
V =(0,65*0,65*3)*2 trụ</t>
  </si>
  <si>
    <t>Sân xi măng. S =(3,6*4,0)</t>
  </si>
  <si>
    <t>Sầu đông, đk&gt;15cm</t>
  </si>
  <si>
    <t>Khế, đk:15cm</t>
  </si>
  <si>
    <t>Trần Bá Xê - 
Lã Thị Hồng Thép</t>
  </si>
  <si>
    <t>Nguyễn Chiến - 
Hồ Thị Cam</t>
  </si>
  <si>
    <t>Sân xi măng. S =(3,1*4.2)</t>
  </si>
  <si>
    <t>Trụ cổng xây bờ lô, có tô trát.
V =(0,4*0,4*3,1)*2 trụ</t>
  </si>
  <si>
    <t>Thanh trà, đk:15cm</t>
  </si>
  <si>
    <t>Thần tài</t>
  </si>
  <si>
    <t>Cau cảnh, h:1,5-3m</t>
  </si>
  <si>
    <t>Nghệ</t>
  </si>
  <si>
    <t>Trụ bê tông hàng rào. 
V =(0,15*0,15*1,5)*7 trụ</t>
  </si>
  <si>
    <t>Ổi, đk:15cm</t>
  </si>
  <si>
    <t>Thửa 28, tờ 01</t>
  </si>
  <si>
    <t>Thửa 22, tờ 01</t>
  </si>
  <si>
    <t>Nguyễn Tuyến - 
Lê Thị Hồng</t>
  </si>
  <si>
    <t>Mưng, đk:7cm</t>
  </si>
  <si>
    <t>Xanh, đk&gt;25cm</t>
  </si>
  <si>
    <t>Gấc</t>
  </si>
  <si>
    <t>Dương Đình Nhân</t>
  </si>
  <si>
    <t>Thanh trà, đk:30cm</t>
  </si>
  <si>
    <t>Nhãn, đk:15cm</t>
  </si>
  <si>
    <t>Nhãn, đk:3-5cm</t>
  </si>
  <si>
    <t>Trụ BT hàng rào. 
V =(0,15*0,15*2)*18 trụ</t>
  </si>
  <si>
    <t>Xây dựng năm 2015</t>
  </si>
  <si>
    <t>Phạm Thị Sở</t>
  </si>
  <si>
    <t>Dứa</t>
  </si>
  <si>
    <t>Thanh long, cây con</t>
  </si>
  <si>
    <t>Trụ bê tông hàng rào. 
V =(0,15*0,15*2)*15 trụ</t>
  </si>
  <si>
    <t>Xây dựng năm 2012</t>
  </si>
  <si>
    <t>Phạm Đồng - 
Đỗ Thị Lê</t>
  </si>
  <si>
    <t>Sân xi măng. S =(3*3,4)</t>
  </si>
  <si>
    <t>Mai vàng, đk:2-5cm</t>
  </si>
  <si>
    <t>Thanh long cho trái</t>
  </si>
  <si>
    <t>Rau ngót</t>
  </si>
  <si>
    <t>Thơm, TKPT</t>
  </si>
  <si>
    <t>Mưng, đk&gt;25cm</t>
  </si>
  <si>
    <t>Móng xây bờ lô chắn đất. 
V =(0,9*(5+4)*0,15)</t>
  </si>
  <si>
    <t>Cửa cổng sắt ống. S =(3,4*2,5)</t>
  </si>
  <si>
    <t>Móng hàng rào xây đá hộc: 
V =(10,9+5,4+5)*1,3*0,4)</t>
  </si>
  <si>
    <t>Dương Đình Thành</t>
  </si>
  <si>
    <t>Tràm, đk:7-10cm</t>
  </si>
  <si>
    <t>Măng điền trúc, bụi &gt;10 cây</t>
  </si>
  <si>
    <t>Mưng, đk:3cm</t>
  </si>
  <si>
    <t>Nhãn, đk&lt;2cm</t>
  </si>
  <si>
    <t>Xây dựng năm 2011</t>
  </si>
  <si>
    <t>Hàng bách, đk:3cm</t>
  </si>
  <si>
    <t>Khế, đk:20-35cm</t>
  </si>
  <si>
    <t>Mãng cầu, đk:7cm</t>
  </si>
  <si>
    <t>Sanh, đk:3cm</t>
  </si>
  <si>
    <t>Hạt điều, đk:7cm</t>
  </si>
  <si>
    <t>Chanh, năm 2</t>
  </si>
  <si>
    <t>Phạm Thị Truyền - 
Lê Ngọc Úy</t>
  </si>
  <si>
    <t>Sung, đk:7cm</t>
  </si>
  <si>
    <t>Bưởi, đk:5-10cm</t>
  </si>
  <si>
    <t>Chanh, đk:5-10 (tán rộng 1-1,5m)</t>
  </si>
  <si>
    <t>Bàng, đk&gt;15cm</t>
  </si>
  <si>
    <t>Sanh, đk:15cm</t>
  </si>
  <si>
    <t>Hàng rào cây tạp</t>
  </si>
  <si>
    <t>Trụ bê tông hàng rào. 
V =(0,15*0,15*2,2)*46 trụ</t>
  </si>
  <si>
    <t>Dương Đình Hạ - 
Trần Thị Tầm</t>
  </si>
  <si>
    <t>Dương Đình Phùng - 
Đặng Thị Đủ</t>
  </si>
  <si>
    <t>Lê Thu - 
Trần Thị Vững</t>
  </si>
  <si>
    <t>Sắn</t>
  </si>
  <si>
    <t>Thửa 37, tờ 02</t>
  </si>
  <si>
    <t>Thửa 42, tờ 01</t>
  </si>
  <si>
    <t>Cây trồng trên thửa số 17, tờ 02. Đất do UBND phường quản lý</t>
  </si>
  <si>
    <t>Cây trồng trên thửa số 05, tờ 02. Đất do UBND phường quản lý</t>
  </si>
  <si>
    <t xml:space="preserve">  </t>
  </si>
  <si>
    <t>Cây trồng trên thửa 04, tờ 02. Đất do UBND phường quản lý</t>
  </si>
  <si>
    <t>Bồi thường toàn bộ diện tích tài sản do kết cầu liên hoàn</t>
  </si>
  <si>
    <t>UBND phường Hương Vân</t>
  </si>
  <si>
    <t>Cây trồng dọc đường giao thông trước thửa 07, tờ 02</t>
  </si>
  <si>
    <t>Tài sản trên thửa 18, tờ 02. Đất do UBND phường quản lý</t>
  </si>
  <si>
    <t>Tài sản trên thửa 40, tờ 01</t>
  </si>
  <si>
    <t>Dừa, h:6-8m</t>
  </si>
  <si>
    <t>Nguyễn Văn Hàng</t>
  </si>
  <si>
    <t>Trần Công Tân</t>
  </si>
  <si>
    <t>Bồi thường tài sản trên đất:</t>
  </si>
  <si>
    <t>Mộ đất an táng trên 5 năm. Diện tích mộ &lt;9m2</t>
  </si>
  <si>
    <t>Nguyễn Văn Thái</t>
  </si>
  <si>
    <t>Thửa 09, tờ 02</t>
  </si>
  <si>
    <t>Thửa 06, tờ 02</t>
  </si>
  <si>
    <t>Thửa 11, tờ 02</t>
  </si>
  <si>
    <t>Thửa 25, tờ 02</t>
  </si>
  <si>
    <t>Tài sản trên thửa 25, tờ 01</t>
  </si>
  <si>
    <t>Mộ có phần nấm xây hình chữ nhật, mặt bệ mộ có diện tích xây dựng S =3*5=15m2. Phần trên mộ un nấm đất.</t>
  </si>
  <si>
    <t>Đơn giá (đồng)</t>
  </si>
  <si>
    <t>Hệ số</t>
  </si>
  <si>
    <t xml:space="preserve">Hỗ trợ khi Nhà nước thu hồi đất: </t>
  </si>
  <si>
    <t>Hỗ trợ đào tạo, chuyển đổi nghề và tìm kiếm việc làm. Mức hỗ trợ bằng 2,0 lần giá đất trồng cây hàng năm đối với diện tích đất thu hồi là đất trồng cây hàng năm</t>
  </si>
  <si>
    <t xml:space="preserve">Bồi thường về tài sản gắn liền với đất: </t>
  </si>
  <si>
    <t xml:space="preserve">Bồi thường về đất: </t>
  </si>
  <si>
    <t>Hỗ trợ đào tạo, chuyển đổi nghề và tìm kiếm việc làm. Mức hỗ trợ bằng 5,0 lần giá đất trồng lúa nước đối với diện tích đất thu hồi là đất trồng lúa nước.</t>
  </si>
  <si>
    <t>Hỗ trợ đất vườn ao gắn liền với đất ở. Mức hỗ trợ bằng 50% giá đất ở tại VT1 đường Hoàng Kim Hoán, phường Hương Vân.</t>
  </si>
  <si>
    <t>Hỗ trợ đào tạo, chuyển đổi nghề và tìm kiếm việc làm. Mức hỗ trợ bằng 5,0 lần giá đất trồng lúa nước đối với diện tích đất thu hồi là đất trồng lúa nước. (Thửa 22+28+43)</t>
  </si>
  <si>
    <t>Hỗ trợ đất vườn ao gắn liền với đất ở. Mức hỗ trợ bằng 50% giá đất ở tại VT1 đường Trần Văn Trà, phường Hương Vân.</t>
  </si>
  <si>
    <t>Hỗ trợ đào tạo, chuyển đổi nghề và tìm kiếm việc làm. Mức hỗ trợ bằng 5,0 lần giá đất trồng lúa nước đối với diện tích đất thu hồi là đất trồng lúa nước. (Thửa 42)</t>
  </si>
  <si>
    <t>Hỗ trợ đào tạo, chuyển đổi nghề và tìm kiếm việc làm. Mức hỗ trợ bằng 2,0 lần giá đất trồng cây hàng năm đối với diện tích đất thu hồi là đất trồng cây hàng năm (Thửa 37)</t>
  </si>
  <si>
    <t>Mộ đất trong lăng an táng trên 5 năm</t>
  </si>
  <si>
    <t>Vị trí-ĐB/ Tỷ lệ bồi thường</t>
  </si>
  <si>
    <t>Trụ BT hàng rào.
 V =(0,15*0,15*1,5)*8 trụ</t>
  </si>
  <si>
    <t>Cây lấy gỗ, đk:15cm</t>
  </si>
  <si>
    <t>Mai, đk:2-5cm</t>
  </si>
  <si>
    <t>Sân xi măng, S =(3,6*2,0)</t>
  </si>
  <si>
    <t>Trụ hàng BT hàng rào.
 V =(0,25*0,25*3,4)*2 trụ</t>
  </si>
  <si>
    <t>Nguồn gốc sử dụng đất đã được UBND phường Hương Vân xác nhận</t>
  </si>
  <si>
    <t>Giá trị 
thẩm định         (đồng)</t>
  </si>
  <si>
    <t>Đã được UBND  thị xã Hương Trà cấp giấy CNQSD đất số BT896600 ngày 30/6/2015. Thửa số 344, tờ 28. Tổng diện tích: 653,8 m2. MĐSD: đất chuyên trồng lúa nước. THSD: 15/10/2064.</t>
  </si>
  <si>
    <t>Đã được UBND  thị xã Hương Trà cấp giấy CNQSD đất số BT896598 ngày 30/6/2015. Thửa số 336, tờ 28. Tổng diện tích: 1522,6 m2. MĐSD: đất chuyên trồng lúa nước. THSD: 15/10/2064.</t>
  </si>
  <si>
    <t>Đã được UBND huyện (nay là thị xã) Hương Trà cấp giấy CNQSD đất số B 523875 ngày 15/11/1992. Thửa số 205, tờ 06. Diện tích: 800,0 m2. MĐSD: đất ở và đất vườn.THSD: lâu dài. Phần diện tích thu hồi GPMB nằm trong phần diện tích đã được cấp GCNQSD đất.</t>
  </si>
  <si>
    <t>Mộ đất an táng trên 5 năm. Diện tích mộ S=5*5=25 m2</t>
  </si>
  <si>
    <t>Mộ đất an táng trên 5 năm. Diện tích mộ S=7*7=49 m2</t>
  </si>
  <si>
    <t>Hỗ trợ 102.000 đồng/m2 cho mộ đất có diện tích lớn hơn 9m2. 
S =49-9= 40m2</t>
  </si>
  <si>
    <t>Hỗ trợ 102.000 đồng/m2 cho mộ đất có diện tích lớn hơn 9m2. 
S =(25-9)*2 mộ =32m2</t>
  </si>
  <si>
    <t>Bậc cấp xây bờ lô. 
V =(4,4*0,5*0,6)</t>
  </si>
  <si>
    <t xml:space="preserve">Trụ bêtông hàng rào. 
V =(0,2*0,2*2)*2 trụ </t>
  </si>
  <si>
    <t>Hàng rào xây bờ lô có khe thoáng. S =(9,5*0,8)</t>
  </si>
  <si>
    <t>Đã được UBND huyện (nay là thị xã) Hương Trà cấp giấy CNQSD đất số B523894 ngày 15/11/1992. Thửa số 234, tờ 05. Diện tích: 740,0 m2. MĐSD: đất ở và đất vườn. THSD: lâu dài Phần diện tích thu hồi GPMB nằm trong phần diện tích đã được cấp GCNQSD đất.</t>
  </si>
  <si>
    <t xml:space="preserve"> Đã được UBND  thị xã Hương Trà cấp giấy CNQSD đất số BO143681 ngày 30/9/2016. Thửa số 177, tờ 35. Tổng diện tích: 1472,4 m2. MĐSD: đất trồng cây hàng năm. THSD: 01/7/2064.</t>
  </si>
  <si>
    <t xml:space="preserve"> Đã được UBND  thị xã Hương Trà cấp giấy CNQSD đất số BT896528 ngày 30/9/2016. Thửa số 150, tờ 27. Tổng diện tích: 491,2 m2. MĐSD: đất chuyên trồng lúa nước. THSD: 15/10/2064.</t>
  </si>
  <si>
    <t>Đã được UBND huyện (nay là thị xã) Hương Trà cấp giấy CNQSD đất số B523890 ngày 15/11/1992. Thửa số 219, tờ 05. Diện tích: 1080 m2. MĐSD: đất ở và đất vườn. THSD: lâu dài. Phần diện tích thu hồi GPMB nằm trong phần diện tích đã được cấp GCNQSD đất.</t>
  </si>
  <si>
    <t>Đã được UBND  thị xã Hương Trà cấp giấy CNQSD đất số BK980967 ngày 25/12/2013. Thửa số 309, tờ 28. Tổng diện tích: 979,7 m2. MĐSD: đất ở đô thị 400 m2, đất trồng cây lâu năm 579,7 m2. THSD: đất ở đô thị: lâu dài, đất trồng cây lâu năm: đến 15/10/2043.</t>
  </si>
  <si>
    <t>Đã được UBND  thị xã Hương Trà cấp giấy CNQSD đất số BT896522 ngày 30/9/2016. Thửa số 133, tờ 27. Tổng diện tích: 2237,2 m2.  MĐSD: đất chuyên trồng lúa nước. THSD: 15/10/2064.</t>
  </si>
  <si>
    <t>Đã được UBND  thị xã Hương Trà cấp giấy CNQSD đất số BT896527 ngày 30/9/2016. Thửa số 149, tờ 27. Tổng diện tích: 453,2 m2. MĐSD: đất chuyên trồng lúa nước. THSD: 15/10/2064.</t>
  </si>
  <si>
    <t>Đã được UBND  thị xã Hương Trà cấp giấy CNQSD đất số BT896590 ngày 30/9/2016. Thửa số 312, tờ 28. Tổng diện tích: 408,7 m2. MĐSD: đất chuyên trồng lúa nước. THSD: 15/10/2064.</t>
  </si>
  <si>
    <t>Quán: móng BT, trụ BT, tường xây bờ lô, đỡ mái gỗ, mái lợp tôn, nền xi măng. S =(3,5*15,8) . 
Trong đó Sgpmb= (1,2*15,8)</t>
  </si>
  <si>
    <t>Trụ bê tông hàng rào. 
V =(0,15*0,15*2,0)*7 trụ</t>
  </si>
  <si>
    <t xml:space="preserve"> Đã được UBND huyện (nay là thị xã) Hương Trà cấp giấy CNQSD đất số B523898 ngày 15/11/1992. Thửa số 202, tờ 05. Diện tích: 680 m2. MĐSD: đất ở: 500m2 ; đất vườn: 180m2. THSD: đất ở: lâu dài; đất trồng cây lâu năm: 01/7/2064. Phần diện tích thu hồi GPMB nằm trong phần diện tích đã được cấp GCNQSD đất.</t>
  </si>
  <si>
    <t>Đã được UBND huyện (nay là thị xã) Hương Trà cấp giấy CNQSD đất số B523900 ngày 15/11/1992. Thửa số 217, tờ 05. Diện tích: 1860 m2. MĐSD: đất ở và đất vườn. THSD: lâu dài. Phần diện tích thu hồi GPMB nằm trong phần diện tích đã được cấp GCNQSD đất.</t>
  </si>
  <si>
    <t>Đã được UBND huyện (nay là thị xã) Hương Trà cấp giấy CNQSD đất số B523850 ngày 15/11/1992. Thửa số 127, tờ 05. Diện tích: 1295 m2. MĐSD: đất ở và đất vườn. THSD: lâu dài. Phần diện tích thu hồi GPMB nằm trong phần diện tích đã được cấp GCNQSD đất.</t>
  </si>
  <si>
    <t>Hàng rào sắt hộp. 
S =(10,9+5,4+5)*1,2</t>
  </si>
  <si>
    <t>Trụ cổng đúc BT, có ốp gạch men. V =(0,7*0,7*3,5)*2 trụ</t>
  </si>
  <si>
    <t>Bậc cấp xây gạch. 
V =(2,5*2,5*0,5)</t>
  </si>
  <si>
    <t>Hàng rào xây bờ lô. 
S =(10,9+5,4+5)*0,5)</t>
  </si>
  <si>
    <t>Trụ hàng rào đúc BT. 
V =(0,25*0,25*3,4)*6 trụ</t>
  </si>
  <si>
    <t>Đã được UBND huyện (nay là thị xã) Hương Trà cấp giấy CNQSD đất số B157222 ngày 17/10/2000. Thửa số 166, tờ 05. Diện tích: 965 m2. MĐSD: đất ở và đất vườn. THSD: lâu dài. Phần diện tích thu hồi GPMB nằm trong phần diện tích đã được cấp GCNQSD đất.</t>
  </si>
  <si>
    <t>Mái che quán: trụ tre, đỡ tre, mái lợp tôn, nền xi măng. 
S =(2,5*5,6)</t>
  </si>
  <si>
    <t>Đã được UBND huyện (nay là thị xã) Hương Trà cấp giấy CNQSD đất số B523933 ngày 15/11/1992. Thửa số 156, tờ 06. Diện tích: 1035 m2. MĐSD: đất ở và đất vườn. THSD: lâu dài. Phần diện tích thu hồi GPMB nằm trong phần diện tích đã được cấp GCNQSD đất.</t>
  </si>
  <si>
    <t>Đã được UBND huyện (nay là thị xã) Hương Trà cấp giấy CNQSD đất số B533931 ngày 15/11/1992. Thửa số 155, tờ 06. Diện tích: 600 m2. MĐSD: đất ở và đất vườn. THSD: lâu dài. Phần diện tích thu hồi GPMB nằm trong phần diện tích đã được cấp GCNQSD đất.</t>
  </si>
  <si>
    <t>Đã được UBND  thị xã Hương Trà cấp giấy CNQSD đất số BO143683 ngày 30/9/2016. Thửa số 185, tờ 35. Tổng diện tích: 985,8 m2. MĐSD: đất trồng cây hàng năm. THSD: 01/7/2064.</t>
  </si>
  <si>
    <t>Đã được UBND  thị xã Hương Trà cấp giấy CNQSD đất số BT896971 23/11/2015. Thửa số 193, tờ 35. Tổng diện tích: 807,4 m2.  MĐSD: đất trồng cây hàng năm. THSD: 15/10/2064.</t>
  </si>
  <si>
    <t>PHÒNG TÀI NGUYÊN VÀ MÔI TRƯỜNG THỊ XÃ HƯƠNG TRÀ</t>
  </si>
  <si>
    <t>S
TT</t>
  </si>
  <si>
    <t>Chủ sử dụng đất; 
loại đất</t>
  </si>
  <si>
    <t>Số 
thửa 
(GPMB)</t>
  </si>
  <si>
    <t>Tờ 
BĐ
(GPMB)</t>
  </si>
  <si>
    <t>Số 
thửa 
(BĐĐC)</t>
  </si>
  <si>
    <t>Tờ 
BĐ
(BĐĐC)</t>
  </si>
  <si>
    <t>Tổng diện tích
 (m2)</t>
  </si>
  <si>
    <t>Diện tích thu hồi
 (m2)</t>
  </si>
  <si>
    <t xml:space="preserve">  Diện tích còn lại
 (m2)</t>
  </si>
  <si>
    <t>Nguồn gốc sử dụng đất; nguồn gốc, thời điểm xây dựng tài sản được UBND xã Hương Xuân xác nhận</t>
  </si>
  <si>
    <t>Vị trí- đồng bằng</t>
  </si>
  <si>
    <t xml:space="preserve">Ghi chú </t>
  </si>
  <si>
    <t>(9=7-8)</t>
  </si>
  <si>
    <t xml:space="preserve">
Nguyễn Tuyến 
</t>
  </si>
  <si>
    <t>Trần Văn Kế</t>
  </si>
  <si>
    <t xml:space="preserve">Trần Văn Kế (Hoàng Văn Kế) 
</t>
  </si>
  <si>
    <t>Đã được UBND  thị xã Hương Trà cấp giấy CNQSD đất số BO143983 ngày 30/9/2016. Thửa số 192, tờ 35. Tổng diện tích: 654,4 m2. MĐSD: đất trồng cây hàng năm. THSD: 01/7/2064.</t>
  </si>
  <si>
    <t xml:space="preserve">Đã được UBND  thị xã Hương Trà cấp giấy CNQSD đất số BO143983 ngày 30/9/2016. </t>
  </si>
  <si>
    <t>Đã được UBND huyện (nay là thị xã) Hương Trà cấp giấy CNQSD đất số B 523875 ngày 15/11/1992. Phần diện tích thu hồi GPMB nằm trong phần diện tích đã được cấp GCNQSD đất.</t>
  </si>
  <si>
    <t xml:space="preserve"> Đã được UBND  thị xã Hương Trà cấp giấy CNQSD đất số BO143681 ngày 30/9/2016. </t>
  </si>
  <si>
    <t xml:space="preserve"> Đã được UBND  thị xã Hương Trà cấp giấy CNQSD đất số BT896528 ngày 30/9/2016. </t>
  </si>
  <si>
    <t>Đã được UBND huyện (nay là thị xã) Hương Trà cấp giấy CNQSD đất số B523890 ngày 15/11/1992. Phần diện tích thu hồi GPMB nằm trong phần diện tích đã được cấp GCNQSD đất.</t>
  </si>
  <si>
    <t xml:space="preserve">Đã được UBND  thị xã Hương Trà cấp giấy CNQSD đất số BK980967 ngày 25/12/2013. </t>
  </si>
  <si>
    <t xml:space="preserve">Đã được UBND  thị xã Hương Trà cấp giấy CNQSD đất số BT896522 ngày 30/9/2016. </t>
  </si>
  <si>
    <t xml:space="preserve">Đã được UBND  thị xã Hương Trà cấp giấy CNQSD đất số BT896527 ngày 30/9/2016. </t>
  </si>
  <si>
    <t xml:space="preserve">Đã được UBND  thị xã Hương Trà cấp giấy CNQSD đất số BT896590 ngày 30/9/2016. </t>
  </si>
  <si>
    <t xml:space="preserve"> Đã được UBND huyện (nay là thị xã) Hương Trà cấp giấy CNQSD đất số B523898 ngày 15/11/1992. Phần diện tích thu hồi GPMB nằm trong phần diện tích đã được cấp GCNQSD đất.</t>
  </si>
  <si>
    <t>Đã được UBND huyện (nay là thị xã) Hương Trà cấp giấy CNQSD đất số B523900 ngày 15/11/1992. Phần diện tích thu hồi GPMB nằm trong phần diện tích đã được cấp GCNQSD đất.</t>
  </si>
  <si>
    <t>Đã được UBND huyện (nay là thị xã) Hương Trà cấp giấy CNQSD đất số B523850 ngày 15/11/1992. Phần diện tích thu hồi GPMB nằm trong phần diện tích đã được cấp GCNQSD đất.</t>
  </si>
  <si>
    <t>Đã được UBND huyện (nay là thị xã) Hương Trà cấp giấy CNQSD đất số B157222 ngày 17/10/2000. Phần diện tích thu hồi GPMB nằm trong phần diện tích đã được cấp GCNQSD đất.</t>
  </si>
  <si>
    <t>Đã được UBND huyện (nay là thị xã) Hương Trà cấp giấy CNQSD đất số B523933 ngày 15/11/1992. Phần diện tích thu hồi GPMB nằm trong phần diện tích đã được cấp GCNQSD đất.</t>
  </si>
  <si>
    <t>Đã được UBND huyện (nay là thị xã) Hương Trà cấp giấy CNQSD đất số B533931 ngày 15/11/1992. Phần diện tích thu hồi GPMB nằm trong phần diện tích đã được cấp GCNQSD đất.</t>
  </si>
  <si>
    <t xml:space="preserve">Đã được UBND  thị xã Hương Trà cấp giấy CNQSD đất số BO143683 ngày 30/9/2016. </t>
  </si>
  <si>
    <t xml:space="preserve">Đã được UBND  thị xã Hương Trà cấp giấy CNQSD đất số BT896600 ngày 30/6/2015. </t>
  </si>
  <si>
    <t xml:space="preserve">Đã được UBND  thị xã Hương Trà cấp giấy CNQSD đất số BT896598 ngày 30/6/2015. </t>
  </si>
  <si>
    <t>(Kèm theo Tờ trình số:          /TTr-TNMT ngày       tháng     năm 2021 của Phòng Tài nguyên và Môi trường thị xã Hương Trà)</t>
  </si>
  <si>
    <t>Đất giao theo Nghị định 64/CP của Chính phủ. Đã được cấp giấy chứng nhận quyền sử dụng đất nhưng thất lạc. UBND phường Hương Vân cam kết nội dung trên là đúng.</t>
  </si>
  <si>
    <t xml:space="preserve">Đã được UBND  thị xã Hương Trà cấp giấy CNQSD đất số BT896971 ngày 23/11/2015. </t>
  </si>
  <si>
    <t>Mái che: móng BT, trụ BT, đỡ mái sắt, nền xi măng, mái lợp tôn. 
S =(13,5*1,8)</t>
  </si>
  <si>
    <t>Sân xi măng. 
S =(6,2*1,8)+(4,4*0,5)</t>
  </si>
  <si>
    <t>Móng xây đá hộc làm tường rào, cao 1m, dày 0,4m, dài 17,9m. 
V =(1*0,4*17,9)</t>
  </si>
  <si>
    <t xml:space="preserve">Trần Bá Xê 
</t>
  </si>
  <si>
    <t>BHK</t>
  </si>
  <si>
    <t>LUC</t>
  </si>
  <si>
    <t>CLN</t>
  </si>
  <si>
    <t>Sanh, đk:5-10cm</t>
  </si>
  <si>
    <t>Hỗ trợ 180.000 đồng/m2 cho diện tích xây dựng mộ lớn hơn 2,5m2. 
S =15-2,5 =12,5m2</t>
  </si>
  <si>
    <t>Lăng xây có kiến trúc đơn giản (không có nhà bia, bình phong, trụ biểu). Tường xây bờ lô dày 20cm, cao &lt;1,2m. Diện tích lăng S=(2,5*5,5) . Trong lăng có 02 nấm mộ an táng trên 5 năm</t>
  </si>
  <si>
    <t>TỔNG CỘNG: 29 hộ gia đình, cá nhân, cộng đồng dân cư và 01 tổ chức</t>
  </si>
  <si>
    <t>(Bằng chữ: Bốn trăm chín mươi chín triệu, bốn trăm năm mươi hai ngàn đồng)</t>
  </si>
  <si>
    <t>14=4,8*11*12
*13</t>
  </si>
  <si>
    <t>15=4,8*11*12*13</t>
  </si>
  <si>
    <t xml:space="preserve">Họ Trần Bá </t>
  </si>
  <si>
    <t>Trên thửa 09, tờ 02. Đất do UBND phường quản lý</t>
  </si>
  <si>
    <t xml:space="preserve">Hỗ trợ đào tạo, chuyển đổi nghề và tìm kiếm việc làm. Mức hỗ trợ bằng 5,0 lần giá đất trồng lúa nước đối với diện tích đất thu hồi </t>
  </si>
  <si>
    <t>Tài sản gần đất thủy lợi trước thửa 25, tờ 01.</t>
  </si>
  <si>
    <t>Thửa số 17, 
tờ 01</t>
  </si>
  <si>
    <t>Dương Đình Màng (ông Dương Đình Nhân kê khai)</t>
  </si>
  <si>
    <t>Tài sản trên thửa đất số 54, tờ BĐ số 2</t>
  </si>
  <si>
    <t>Trần Thị Nguyệt (ông, bà Phạm Thị Truyền - Lê Ngọc Úy là người đại diện kiểm kê)</t>
  </si>
  <si>
    <t>Hoàng Văn Kế (Trần Bá Kế)- 
Trần Thị Trị</t>
  </si>
  <si>
    <t xml:space="preserve">Giáo xứ Sơn Công </t>
  </si>
  <si>
    <t>Họ Trần Văn</t>
  </si>
  <si>
    <t>Đất do UBND phường 
Hương Vân quản lý</t>
  </si>
  <si>
    <r>
      <t xml:space="preserve">Đã được UBND  thị xã Hương Trà cấp giấy CNQSD đất số BT896531 ngày </t>
    </r>
    <r>
      <rPr>
        <sz val="10"/>
        <color rgb="FFFF0000"/>
        <rFont val="Times New Roman"/>
        <family val="1"/>
      </rPr>
      <t xml:space="preserve">30/6/2015. </t>
    </r>
  </si>
  <si>
    <t>Tổng cộng: 18 hộ gia đình, cá nhân và UBND phường Hương Vân</t>
  </si>
  <si>
    <t>PHỤ LỤC: DANH SÁCH ĐỀ NGHỊ THU HỒI ĐẤT CỦA CÁC HỘ GIA ĐÌNH, CÁ NHÂN VÀ TỔ CHỨC ẢNH HƯỞNG ẢNH HƯỞNG GIẢI PHÓNG MẶT BẰNG ĐỂ XÂY DỰNG CÔNG TRÌNH: NÂNG CẤP, MỞ RỘNG ĐƯỜNG TỪ TỨ HẠ ĐI TRUNG TÂM PHƯỜNG HƯƠNG VÂN (ĐOẠN TỪ ĐƯỜNG TRẦN HỮU ĐỘ ĐẾN ĐƯỜNG TRẦN TRUNG LẬP), THỊ XÃ HƯƠNG TRÀ, TỈNH THỪA THIÊN HUẾ</t>
  </si>
  <si>
    <t xml:space="preserve">Dương Đình Màng </t>
  </si>
  <si>
    <t xml:space="preserve">Trần Thị Nguyệt </t>
  </si>
  <si>
    <t xml:space="preserve">Dương Đình Dựng </t>
  </si>
  <si>
    <t>Đã được UBND huyện (nay là thị xã) Hương Trà cấp giấy CNQSD đất số B523894 ngày 15/11/1992. Phần diện tích thu hồi GPMB nằm trong phần diện tích đã được cấp GCNQSD đất.</t>
  </si>
  <si>
    <t>PHỤ LỤC: PHÊ DUYỆT PHƯƠNG ÁN BỒI THƯỜNG, HỖ TRỢ VỀ ĐẤT VÀ TÀI SẢN GẮN LIỀN VỚI ĐẤT CHO CÁC HỘ GIA ĐÌNH, CÁ NHÂN, CỘNG ĐỒNG DÂN CƯ 
VÀ TỔ CHỨC ẢNH HƯỞNG GIẢI PHÓNG MẶT BẰNG CÔNG TRÌNH: NÂNG CẤP, MỞ RỘNG ĐƯỜNG TỪ TỨ HẠ ĐI TRUNG TÂM PHƯỜNG HƯƠNG VÂN 
(ĐOẠN TỪ ĐƯỜNG TRẦN HỮU ĐỘ ĐẾN ĐƯỜNG TRẦN TRUNG LẬP), THỊ XÃ HƯƠNG TRÀ</t>
  </si>
  <si>
    <t>Giá trị 
phê duyệt (đồng)</t>
  </si>
  <si>
    <t>(Kèm theo Quyết định số:1213/QĐ-UBND ngày 06 tháng 9 năm 2021 của Ủy ban nhân dân thị xã Hương Trà)</t>
  </si>
  <si>
    <t>Đã được UBND  thị xã Hương Trà cấp giấy CNQSD đất số BT896531 ngày 30/6/2015. Thửa số 164, tờ 27. Tổng diện tích: 862,5 m2. MĐSD: đất chuyên trồng lúa nước. THSD: 15/10/2064.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</si>
</sst>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 ###\ ###\ ###"/>
    <numFmt numFmtId="165" formatCode="0.0"/>
    <numFmt numFmtId="166" formatCode="\(#\)"/>
    <numFmt numFmtId="167" formatCode="###\ ###\ ###"/>
    <numFmt numFmtId="168" formatCode="_(* #,##0.0_);_(* \(#,##0.0\);_(* &quot;-&quot;??_);_(@_)"/>
    <numFmt numFmtId="169" formatCode="#,##0.0"/>
    <numFmt numFmtId="170" formatCode="###\ ###\ ###&quot;.&quot;0"/>
    <numFmt numFmtId="171" formatCode="##\ ###.0"/>
    <numFmt numFmtId="172" formatCode="##\ ###\ ###"/>
    <numFmt numFmtId="173" formatCode="_(* #,##0_);_(* \(#,##0\);_(* &quot;-&quot;??_);_(@_)"/>
  </numFmts>
  <fonts count="18" x14ac:knownFonts="1">
    <font>
      <sz val="10"/>
      <name val="Arial"/>
    </font>
    <font>
      <sz val="10"/>
      <name val="Arial"/>
      <family val="2"/>
    </font>
    <font>
      <b/>
      <sz val="11"/>
      <name val="Times New Roman"/>
      <family val="1"/>
    </font>
    <font>
      <sz val="11"/>
      <name val="Times New Roman"/>
      <family val="1"/>
    </font>
    <font>
      <sz val="10"/>
      <name val="Times New Roman"/>
      <family val="1"/>
    </font>
    <font>
      <b/>
      <sz val="10"/>
      <name val="Times New Roman"/>
      <family val="1"/>
    </font>
    <font>
      <b/>
      <sz val="10"/>
      <color indexed="12"/>
      <name val="Times New Roman"/>
      <family val="1"/>
    </font>
    <font>
      <b/>
      <sz val="10"/>
      <color rgb="FF0000FF"/>
      <name val="Times New Roman"/>
      <family val="1"/>
    </font>
    <font>
      <sz val="10"/>
      <color rgb="FFFF0000"/>
      <name val="Times New Roman"/>
      <family val="1"/>
    </font>
    <font>
      <sz val="10"/>
      <name val="Arial"/>
    </font>
    <font>
      <b/>
      <i/>
      <sz val="11"/>
      <name val="Times New Roman"/>
      <family val="1"/>
    </font>
    <font>
      <b/>
      <sz val="9"/>
      <name val="Times New Roman"/>
      <family val="1"/>
    </font>
    <font>
      <i/>
      <sz val="9"/>
      <name val="Times New Roman"/>
      <family val="1"/>
    </font>
    <font>
      <sz val="9"/>
      <name val="Times New Roman"/>
      <family val="1"/>
    </font>
    <font>
      <b/>
      <i/>
      <sz val="9"/>
      <name val="Times New Roman"/>
      <family val="1"/>
    </font>
    <font>
      <b/>
      <i/>
      <sz val="10.5"/>
      <name val="Times New Roman"/>
      <family val="1"/>
    </font>
    <font>
      <i/>
      <sz val="10"/>
      <name val="Times New Roman"/>
      <family val="1"/>
    </font>
    <font>
      <b/>
      <sz val="10"/>
      <color rgb="FFFF0000"/>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s>
  <cellStyleXfs count="3">
    <xf numFmtId="0" fontId="0" fillId="0" borderId="0"/>
    <xf numFmtId="43" fontId="1" fillId="0" borderId="0" applyFont="0" applyFill="0" applyBorder="0" applyAlignment="0" applyProtection="0"/>
    <xf numFmtId="9" fontId="9" fillId="0" borderId="0" applyFont="0" applyFill="0" applyBorder="0" applyAlignment="0" applyProtection="0"/>
  </cellStyleXfs>
  <cellXfs count="177">
    <xf numFmtId="0" fontId="0" fillId="0" borderId="0" xfId="0"/>
    <xf numFmtId="0" fontId="3" fillId="2" borderId="0" xfId="0" applyFont="1" applyFill="1" applyAlignment="1">
      <alignment vertical="center" wrapText="1"/>
    </xf>
    <xf numFmtId="0" fontId="3" fillId="2" borderId="0" xfId="0" applyFont="1" applyFill="1" applyBorder="1" applyAlignment="1">
      <alignment vertical="center" wrapText="1"/>
    </xf>
    <xf numFmtId="0" fontId="2" fillId="2" borderId="0" xfId="0" applyFont="1" applyFill="1" applyBorder="1" applyAlignment="1">
      <alignment horizontal="center" vertical="center" wrapText="1"/>
    </xf>
    <xf numFmtId="166" fontId="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0" xfId="0" applyFont="1" applyFill="1" applyBorder="1"/>
    <xf numFmtId="0" fontId="4" fillId="2" borderId="0" xfId="0" applyFont="1" applyFill="1" applyBorder="1" applyAlignment="1">
      <alignment vertical="center" wrapText="1"/>
    </xf>
    <xf numFmtId="0" fontId="3" fillId="2" borderId="0" xfId="0" applyFont="1" applyFill="1" applyAlignment="1">
      <alignment horizontal="center" vertical="center" wrapText="1"/>
    </xf>
    <xf numFmtId="168" fontId="3" fillId="2" borderId="0" xfId="1" applyNumberFormat="1" applyFont="1" applyFill="1" applyAlignment="1">
      <alignment horizontal="right" vertical="center" wrapText="1"/>
    </xf>
    <xf numFmtId="169" fontId="3" fillId="2" borderId="0" xfId="1" applyNumberFormat="1" applyFont="1" applyFill="1" applyAlignment="1">
      <alignment horizontal="right" vertical="center" wrapText="1"/>
    </xf>
    <xf numFmtId="0" fontId="4"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0" borderId="0" xfId="0" applyFont="1"/>
    <xf numFmtId="168" fontId="5" fillId="2" borderId="3" xfId="1" applyNumberFormat="1" applyFont="1" applyFill="1" applyBorder="1" applyAlignment="1">
      <alignment horizontal="right" vertical="center" wrapText="1"/>
    </xf>
    <xf numFmtId="169" fontId="5" fillId="2" borderId="3" xfId="1" applyNumberFormat="1" applyFont="1" applyFill="1" applyBorder="1" applyAlignment="1">
      <alignment horizontal="right" vertical="center" wrapText="1"/>
    </xf>
    <xf numFmtId="0" fontId="4" fillId="2" borderId="3" xfId="0" applyFont="1" applyFill="1" applyBorder="1" applyAlignment="1">
      <alignment horizontal="left" vertical="center" wrapText="1"/>
    </xf>
    <xf numFmtId="0" fontId="5" fillId="2" borderId="0" xfId="0" applyFont="1" applyFill="1" applyBorder="1" applyAlignment="1">
      <alignment vertical="center" wrapText="1"/>
    </xf>
    <xf numFmtId="0" fontId="10" fillId="2" borderId="0" xfId="0" applyFont="1" applyFill="1" applyAlignment="1">
      <alignment vertical="center"/>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168" fontId="4" fillId="2" borderId="7" xfId="1" applyNumberFormat="1" applyFont="1" applyFill="1" applyBorder="1" applyAlignment="1">
      <alignment horizontal="right" vertical="center" wrapText="1"/>
    </xf>
    <xf numFmtId="169" fontId="4" fillId="2" borderId="7" xfId="1" applyNumberFormat="1" applyFont="1" applyFill="1" applyBorder="1" applyAlignment="1">
      <alignment horizontal="right" vertical="center" wrapText="1"/>
    </xf>
    <xf numFmtId="0" fontId="4" fillId="2" borderId="7" xfId="0" applyFont="1" applyFill="1" applyBorder="1" applyAlignment="1">
      <alignment vertical="center" wrapText="1"/>
    </xf>
    <xf numFmtId="0" fontId="4" fillId="2" borderId="5" xfId="0" applyFont="1" applyFill="1" applyBorder="1" applyAlignment="1">
      <alignment vertical="center" wrapText="1"/>
    </xf>
    <xf numFmtId="168" fontId="4" fillId="2" borderId="5" xfId="1" applyNumberFormat="1" applyFont="1" applyFill="1" applyBorder="1" applyAlignment="1">
      <alignment horizontal="right" vertical="center" wrapText="1"/>
    </xf>
    <xf numFmtId="169" fontId="4" fillId="2" borderId="5" xfId="1" applyNumberFormat="1" applyFont="1" applyFill="1" applyBorder="1" applyAlignment="1">
      <alignment horizontal="right" vertical="center" wrapText="1"/>
    </xf>
    <xf numFmtId="0" fontId="4"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2" xfId="0" applyFont="1" applyFill="1" applyBorder="1" applyAlignment="1">
      <alignment vertical="center" wrapText="1"/>
    </xf>
    <xf numFmtId="0" fontId="4" fillId="2" borderId="7" xfId="0" quotePrefix="1" applyFont="1" applyFill="1" applyBorder="1" applyAlignment="1">
      <alignment horizontal="center" vertical="center" wrapText="1"/>
    </xf>
    <xf numFmtId="0" fontId="4" fillId="2" borderId="5" xfId="0" quotePrefix="1"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5" fillId="2" borderId="6" xfId="0" applyFont="1" applyFill="1" applyBorder="1" applyAlignment="1">
      <alignment vertical="center" wrapText="1"/>
    </xf>
    <xf numFmtId="0" fontId="2" fillId="0" borderId="3" xfId="0" applyFont="1" applyBorder="1" applyAlignment="1">
      <alignment horizontal="center" vertical="center" wrapText="1"/>
    </xf>
    <xf numFmtId="166"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0" fillId="0" borderId="3" xfId="0" applyBorder="1"/>
    <xf numFmtId="0" fontId="3" fillId="0" borderId="2" xfId="0" applyFont="1" applyBorder="1"/>
    <xf numFmtId="0" fontId="3" fillId="0" borderId="5" xfId="0" applyFont="1" applyBorder="1"/>
    <xf numFmtId="0" fontId="0" fillId="0" borderId="2" xfId="0" applyBorder="1"/>
    <xf numFmtId="0" fontId="0" fillId="0" borderId="5" xfId="0" applyBorder="1"/>
    <xf numFmtId="0" fontId="0" fillId="0" borderId="7" xfId="0" applyBorder="1"/>
    <xf numFmtId="0" fontId="6" fillId="2" borderId="2" xfId="0" applyFont="1" applyFill="1" applyBorder="1" applyAlignment="1">
      <alignment horizontal="left" vertical="center"/>
    </xf>
    <xf numFmtId="0" fontId="7" fillId="2" borderId="2" xfId="0" applyFont="1" applyFill="1" applyBorder="1" applyAlignment="1">
      <alignment horizontal="left" vertical="center"/>
    </xf>
    <xf numFmtId="0" fontId="4" fillId="0" borderId="2" xfId="0" applyFont="1" applyBorder="1"/>
    <xf numFmtId="173" fontId="4" fillId="0" borderId="2" xfId="1" applyNumberFormat="1" applyFont="1" applyBorder="1"/>
    <xf numFmtId="0" fontId="4" fillId="0" borderId="5" xfId="0" applyFont="1" applyBorder="1" applyAlignment="1">
      <alignment horizontal="center" vertical="center"/>
    </xf>
    <xf numFmtId="0" fontId="4" fillId="0" borderId="2" xfId="0" applyFont="1" applyBorder="1" applyAlignment="1">
      <alignment horizontal="center" vertical="center"/>
    </xf>
    <xf numFmtId="173" fontId="4" fillId="0" borderId="2" xfId="1" applyNumberFormat="1" applyFont="1" applyBorder="1" applyAlignment="1">
      <alignment horizontal="center" vertical="center"/>
    </xf>
    <xf numFmtId="173" fontId="4" fillId="0" borderId="5" xfId="1" applyNumberFormat="1" applyFont="1" applyBorder="1" applyAlignment="1">
      <alignment horizontal="center" vertical="center"/>
    </xf>
    <xf numFmtId="0" fontId="4" fillId="0" borderId="7" xfId="0" applyFont="1" applyBorder="1" applyAlignment="1">
      <alignment horizontal="center" vertical="center"/>
    </xf>
    <xf numFmtId="168" fontId="5" fillId="0" borderId="3" xfId="0" applyNumberFormat="1" applyFont="1" applyBorder="1" applyAlignment="1">
      <alignment horizontal="right" vertical="center" wrapText="1"/>
    </xf>
    <xf numFmtId="166" fontId="11" fillId="2" borderId="2" xfId="0" applyNumberFormat="1" applyFont="1" applyFill="1" applyBorder="1" applyAlignment="1">
      <alignment horizontal="center" vertical="center" wrapText="1"/>
    </xf>
    <xf numFmtId="166" fontId="11" fillId="2" borderId="2" xfId="1" applyNumberFormat="1" applyFont="1" applyFill="1" applyBorder="1" applyAlignment="1">
      <alignment horizontal="center" vertical="center" wrapText="1"/>
    </xf>
    <xf numFmtId="0" fontId="14" fillId="2" borderId="7" xfId="0" applyFont="1" applyFill="1" applyBorder="1" applyAlignment="1">
      <alignment vertical="center"/>
    </xf>
    <xf numFmtId="168" fontId="13" fillId="2" borderId="7" xfId="1" applyNumberFormat="1" applyFont="1" applyFill="1" applyBorder="1" applyAlignment="1">
      <alignment horizontal="right" vertical="center" wrapText="1"/>
    </xf>
    <xf numFmtId="169" fontId="13" fillId="2" borderId="7" xfId="1" applyNumberFormat="1" applyFont="1" applyFill="1" applyBorder="1" applyAlignment="1">
      <alignment horizontal="right" vertical="center" wrapText="1"/>
    </xf>
    <xf numFmtId="0" fontId="13" fillId="2" borderId="7" xfId="0" applyFont="1" applyFill="1" applyBorder="1" applyAlignment="1">
      <alignment horizontal="left" vertical="center" wrapText="1"/>
    </xf>
    <xf numFmtId="0" fontId="13" fillId="2" borderId="7" xfId="0" applyFont="1" applyFill="1" applyBorder="1" applyAlignment="1">
      <alignment vertical="center" wrapText="1"/>
    </xf>
    <xf numFmtId="0" fontId="13" fillId="2" borderId="5" xfId="0" applyFont="1" applyFill="1" applyBorder="1" applyAlignment="1">
      <alignment vertical="center" wrapText="1"/>
    </xf>
    <xf numFmtId="168" fontId="13" fillId="2" borderId="5" xfId="1" applyNumberFormat="1" applyFont="1" applyFill="1" applyBorder="1" applyAlignment="1">
      <alignment horizontal="right" vertical="center" wrapText="1"/>
    </xf>
    <xf numFmtId="169" fontId="13" fillId="2" borderId="5" xfId="1" applyNumberFormat="1" applyFont="1" applyFill="1" applyBorder="1" applyAlignment="1">
      <alignment horizontal="right" vertical="center" wrapText="1"/>
    </xf>
    <xf numFmtId="0" fontId="14" fillId="2" borderId="7" xfId="0" applyFont="1" applyFill="1" applyBorder="1" applyAlignment="1">
      <alignment horizontal="left" vertical="center"/>
    </xf>
    <xf numFmtId="0" fontId="13" fillId="2" borderId="7" xfId="0" quotePrefix="1"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2" borderId="5" xfId="0" quotePrefix="1" applyFont="1" applyFill="1" applyBorder="1" applyAlignment="1">
      <alignment horizontal="left" vertical="center" wrapText="1"/>
    </xf>
    <xf numFmtId="0" fontId="13" fillId="2" borderId="7" xfId="0" quotePrefix="1" applyFont="1" applyFill="1" applyBorder="1" applyAlignment="1">
      <alignment horizontal="left" vertical="center" wrapText="1"/>
    </xf>
    <xf numFmtId="9" fontId="13" fillId="2" borderId="7" xfId="2" applyFont="1" applyFill="1" applyBorder="1" applyAlignment="1">
      <alignment horizontal="center" vertical="center" wrapText="1"/>
    </xf>
    <xf numFmtId="170" fontId="13" fillId="2" borderId="2" xfId="0" applyNumberFormat="1" applyFont="1" applyFill="1" applyBorder="1" applyAlignment="1">
      <alignment horizontal="center" vertical="center" wrapText="1"/>
    </xf>
    <xf numFmtId="171" fontId="13" fillId="2" borderId="2" xfId="0" applyNumberFormat="1" applyFont="1" applyFill="1" applyBorder="1" applyAlignment="1">
      <alignment horizontal="center" vertical="center" wrapText="1"/>
    </xf>
    <xf numFmtId="171" fontId="11" fillId="2" borderId="2" xfId="0" applyNumberFormat="1" applyFont="1" applyFill="1" applyBorder="1" applyAlignment="1">
      <alignment horizontal="center" vertical="center" wrapText="1"/>
    </xf>
    <xf numFmtId="167" fontId="11" fillId="2" borderId="2"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165" fontId="13" fillId="2" borderId="7" xfId="0" applyNumberFormat="1" applyFont="1" applyFill="1" applyBorder="1" applyAlignment="1">
      <alignment horizontal="center" vertical="center" wrapText="1"/>
    </xf>
    <xf numFmtId="171" fontId="13" fillId="2" borderId="7" xfId="0" applyNumberFormat="1" applyFont="1" applyFill="1" applyBorder="1" applyAlignment="1">
      <alignment horizontal="center" vertical="center" wrapText="1"/>
    </xf>
    <xf numFmtId="0" fontId="13" fillId="2" borderId="7" xfId="0" applyFont="1" applyFill="1" applyBorder="1"/>
    <xf numFmtId="171" fontId="13" fillId="2" borderId="7" xfId="0" applyNumberFormat="1" applyFont="1" applyFill="1" applyBorder="1"/>
    <xf numFmtId="0" fontId="13" fillId="2" borderId="7" xfId="0" applyFont="1" applyFill="1" applyBorder="1" applyAlignment="1">
      <alignment horizontal="center"/>
    </xf>
    <xf numFmtId="167" fontId="13" fillId="2" borderId="7" xfId="0" applyNumberFormat="1" applyFont="1" applyFill="1" applyBorder="1" applyAlignment="1">
      <alignment horizontal="center"/>
    </xf>
    <xf numFmtId="167" fontId="13" fillId="2" borderId="7" xfId="0" applyNumberFormat="1" applyFont="1" applyFill="1" applyBorder="1" applyAlignment="1"/>
    <xf numFmtId="164" fontId="13" fillId="2" borderId="7" xfId="0" applyNumberFormat="1" applyFont="1" applyFill="1" applyBorder="1" applyAlignment="1">
      <alignment horizontal="center" vertical="center" wrapText="1"/>
    </xf>
    <xf numFmtId="0" fontId="13" fillId="2" borderId="5" xfId="0" quotePrefix="1" applyFont="1" applyFill="1" applyBorder="1" applyAlignment="1">
      <alignment horizontal="center" vertical="center" wrapText="1"/>
    </xf>
    <xf numFmtId="0" fontId="7" fillId="2" borderId="2" xfId="0" applyFont="1" applyFill="1" applyBorder="1" applyAlignment="1">
      <alignment vertical="center"/>
    </xf>
    <xf numFmtId="168" fontId="0" fillId="0" borderId="0" xfId="0" applyNumberFormat="1"/>
    <xf numFmtId="0" fontId="13" fillId="2" borderId="7" xfId="0" applyFont="1" applyFill="1" applyBorder="1" applyAlignment="1">
      <alignment horizontal="right" vertical="center" wrapText="1"/>
    </xf>
    <xf numFmtId="167" fontId="13" fillId="2" borderId="7" xfId="0" applyNumberFormat="1" applyFont="1" applyFill="1" applyBorder="1" applyAlignment="1">
      <alignment horizontal="right" vertical="center" wrapText="1"/>
    </xf>
    <xf numFmtId="0" fontId="3" fillId="2" borderId="0" xfId="0" applyFont="1" applyFill="1" applyAlignment="1">
      <alignment horizontal="right" vertical="center" wrapText="1"/>
    </xf>
    <xf numFmtId="0" fontId="13" fillId="2" borderId="5" xfId="0" applyFont="1" applyFill="1" applyBorder="1" applyAlignment="1">
      <alignment horizontal="right" vertical="center" wrapText="1"/>
    </xf>
    <xf numFmtId="0" fontId="3" fillId="2" borderId="7" xfId="0" applyFont="1" applyFill="1" applyBorder="1" applyAlignment="1">
      <alignment horizontal="right" vertical="center" wrapText="1"/>
    </xf>
    <xf numFmtId="0" fontId="3" fillId="2" borderId="5" xfId="0" applyFont="1" applyFill="1" applyBorder="1" applyAlignment="1">
      <alignment horizontal="right" vertical="center" wrapText="1"/>
    </xf>
    <xf numFmtId="167" fontId="13" fillId="2" borderId="5"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4" fontId="5" fillId="2" borderId="3" xfId="0" applyNumberFormat="1"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167" fontId="5" fillId="2" borderId="6"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169" fontId="13" fillId="2" borderId="7" xfId="0" applyNumberFormat="1" applyFont="1" applyFill="1" applyBorder="1" applyAlignment="1">
      <alignment horizontal="right" vertical="center" wrapText="1"/>
    </xf>
    <xf numFmtId="169" fontId="13" fillId="2" borderId="5" xfId="0" applyNumberFormat="1" applyFont="1" applyFill="1" applyBorder="1" applyAlignment="1">
      <alignment horizontal="right" vertical="center" wrapText="1"/>
    </xf>
    <xf numFmtId="171" fontId="13" fillId="2" borderId="2" xfId="0" applyNumberFormat="1" applyFont="1" applyFill="1" applyBorder="1" applyAlignment="1">
      <alignment horizontal="right" vertical="center" wrapText="1"/>
    </xf>
    <xf numFmtId="171" fontId="13" fillId="2" borderId="7" xfId="0" applyNumberFormat="1" applyFont="1" applyFill="1" applyBorder="1" applyAlignment="1">
      <alignment horizontal="right" vertical="center" wrapText="1"/>
    </xf>
    <xf numFmtId="165" fontId="13" fillId="2" borderId="7" xfId="0" applyNumberFormat="1" applyFont="1" applyFill="1" applyBorder="1" applyAlignment="1">
      <alignment horizontal="right" vertical="center" wrapText="1"/>
    </xf>
    <xf numFmtId="2" fontId="13" fillId="2" borderId="7" xfId="0" applyNumberFormat="1" applyFont="1" applyFill="1" applyBorder="1" applyAlignment="1">
      <alignment horizontal="right" vertical="center" wrapText="1"/>
    </xf>
    <xf numFmtId="0" fontId="5" fillId="2" borderId="6" xfId="0" applyFont="1" applyFill="1" applyBorder="1" applyAlignment="1">
      <alignment horizontal="right" vertical="center" wrapText="1"/>
    </xf>
    <xf numFmtId="169" fontId="3" fillId="2" borderId="0" xfId="0" applyNumberFormat="1" applyFont="1" applyFill="1" applyAlignment="1">
      <alignment horizontal="right" vertical="center" wrapText="1"/>
    </xf>
    <xf numFmtId="0" fontId="12" fillId="2" borderId="7" xfId="0" applyFont="1" applyFill="1" applyBorder="1" applyAlignment="1">
      <alignment vertical="center" wrapText="1"/>
    </xf>
    <xf numFmtId="169" fontId="12" fillId="2" borderId="7" xfId="0" applyNumberFormat="1" applyFont="1" applyFill="1" applyBorder="1" applyAlignment="1">
      <alignment horizontal="right" vertical="center" wrapText="1"/>
    </xf>
    <xf numFmtId="167" fontId="3" fillId="2" borderId="0" xfId="0" applyNumberFormat="1" applyFont="1" applyFill="1" applyBorder="1" applyAlignment="1">
      <alignment vertical="center" wrapText="1"/>
    </xf>
    <xf numFmtId="167" fontId="4" fillId="2" borderId="0" xfId="0" applyNumberFormat="1" applyFont="1" applyFill="1" applyBorder="1" applyAlignment="1">
      <alignment vertical="center" wrapText="1"/>
    </xf>
    <xf numFmtId="167" fontId="4" fillId="2" borderId="0" xfId="0" applyNumberFormat="1" applyFont="1" applyFill="1" applyBorder="1"/>
    <xf numFmtId="167" fontId="13" fillId="2" borderId="11" xfId="0" applyNumberFormat="1" applyFont="1" applyFill="1" applyBorder="1" applyAlignment="1">
      <alignment horizontal="right" vertical="center" wrapText="1"/>
    </xf>
    <xf numFmtId="167" fontId="2" fillId="2" borderId="0" xfId="0" applyNumberFormat="1" applyFont="1" applyFill="1" applyBorder="1" applyAlignment="1">
      <alignment vertical="center" wrapText="1"/>
    </xf>
    <xf numFmtId="0" fontId="17" fillId="0" borderId="2" xfId="0" applyFont="1" applyFill="1" applyBorder="1" applyAlignment="1">
      <alignment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vertical="center" wrapText="1"/>
    </xf>
    <xf numFmtId="169" fontId="11" fillId="2" borderId="2" xfId="0" applyNumberFormat="1" applyFont="1" applyFill="1" applyBorder="1" applyAlignment="1">
      <alignment horizontal="right" vertical="center" wrapText="1"/>
    </xf>
    <xf numFmtId="168" fontId="11" fillId="2" borderId="2" xfId="1" applyNumberFormat="1" applyFont="1" applyFill="1" applyBorder="1" applyAlignment="1">
      <alignment horizontal="right" vertical="center" wrapText="1"/>
    </xf>
    <xf numFmtId="169" fontId="11" fillId="2" borderId="2" xfId="1" applyNumberFormat="1" applyFont="1" applyFill="1" applyBorder="1" applyAlignment="1">
      <alignment horizontal="right" vertical="center" wrapText="1"/>
    </xf>
    <xf numFmtId="0" fontId="11" fillId="2" borderId="2" xfId="0" applyFont="1" applyFill="1" applyBorder="1" applyAlignment="1">
      <alignment horizontal="right" vertical="center" wrapText="1"/>
    </xf>
    <xf numFmtId="4" fontId="11" fillId="2" borderId="2" xfId="0" applyNumberFormat="1" applyFont="1" applyFill="1" applyBorder="1" applyAlignment="1">
      <alignment horizontal="right" vertical="center" wrapText="1"/>
    </xf>
    <xf numFmtId="167" fontId="11" fillId="2" borderId="2" xfId="0" applyNumberFormat="1" applyFont="1" applyFill="1" applyBorder="1" applyAlignment="1">
      <alignment horizontal="right" vertical="center" wrapText="1"/>
    </xf>
    <xf numFmtId="0" fontId="13" fillId="2" borderId="2" xfId="0" applyFont="1" applyFill="1" applyBorder="1" applyAlignment="1">
      <alignment horizontal="left" vertical="center" wrapText="1"/>
    </xf>
    <xf numFmtId="0" fontId="2" fillId="2" borderId="0" xfId="0" applyFont="1" applyFill="1" applyBorder="1" applyAlignment="1">
      <alignment vertical="center" wrapText="1"/>
    </xf>
    <xf numFmtId="3" fontId="13" fillId="2" borderId="7" xfId="0" applyNumberFormat="1" applyFont="1" applyFill="1" applyBorder="1" applyAlignment="1">
      <alignment horizontal="right" vertical="center" wrapText="1"/>
    </xf>
    <xf numFmtId="4" fontId="13" fillId="2" borderId="7" xfId="0" applyNumberFormat="1" applyFont="1" applyFill="1" applyBorder="1" applyAlignment="1">
      <alignment horizontal="right" vertical="center" wrapText="1"/>
    </xf>
    <xf numFmtId="165" fontId="13" fillId="2" borderId="5" xfId="0" applyNumberFormat="1" applyFont="1" applyFill="1" applyBorder="1" applyAlignment="1">
      <alignment horizontal="right" vertical="center" wrapText="1"/>
    </xf>
    <xf numFmtId="3" fontId="11" fillId="2" borderId="2" xfId="0" applyNumberFormat="1" applyFont="1" applyFill="1" applyBorder="1" applyAlignment="1">
      <alignment horizontal="right" vertical="center" wrapText="1"/>
    </xf>
    <xf numFmtId="165" fontId="11" fillId="2" borderId="2" xfId="0" applyNumberFormat="1" applyFont="1" applyFill="1" applyBorder="1" applyAlignment="1">
      <alignment horizontal="right" vertical="center" wrapText="1"/>
    </xf>
    <xf numFmtId="3" fontId="13" fillId="2" borderId="5" xfId="0" applyNumberFormat="1" applyFont="1" applyFill="1" applyBorder="1" applyAlignment="1">
      <alignment horizontal="right" vertical="center" wrapText="1"/>
    </xf>
    <xf numFmtId="2" fontId="13" fillId="2" borderId="2" xfId="0" applyNumberFormat="1" applyFont="1" applyFill="1" applyBorder="1" applyAlignment="1">
      <alignment horizontal="center" vertical="center" wrapText="1"/>
    </xf>
    <xf numFmtId="167" fontId="5" fillId="2" borderId="0" xfId="0" applyNumberFormat="1" applyFont="1" applyFill="1" applyBorder="1" applyAlignment="1">
      <alignment horizontal="left" vertical="center"/>
    </xf>
    <xf numFmtId="2" fontId="13" fillId="2" borderId="7" xfId="0" applyNumberFormat="1" applyFont="1" applyFill="1" applyBorder="1" applyAlignment="1">
      <alignment horizontal="center" vertical="center" wrapText="1"/>
    </xf>
    <xf numFmtId="3" fontId="11" fillId="2" borderId="7" xfId="0" applyNumberFormat="1" applyFont="1" applyFill="1" applyBorder="1" applyAlignment="1">
      <alignment horizontal="right" vertical="center" wrapText="1"/>
    </xf>
    <xf numFmtId="4" fontId="11" fillId="2" borderId="7" xfId="0" applyNumberFormat="1" applyFont="1" applyFill="1" applyBorder="1" applyAlignment="1">
      <alignment horizontal="right" vertical="center" wrapText="1"/>
    </xf>
    <xf numFmtId="165" fontId="11" fillId="2" borderId="7" xfId="0" applyNumberFormat="1" applyFont="1" applyFill="1" applyBorder="1" applyAlignment="1">
      <alignment horizontal="right" vertical="center" wrapText="1"/>
    </xf>
    <xf numFmtId="167" fontId="13" fillId="2" borderId="7" xfId="0" applyNumberFormat="1" applyFont="1" applyFill="1" applyBorder="1" applyAlignment="1">
      <alignment horizontal="center" vertical="center" wrapText="1"/>
    </xf>
    <xf numFmtId="172" fontId="13" fillId="2" borderId="7" xfId="0" applyNumberFormat="1" applyFont="1" applyFill="1" applyBorder="1" applyAlignment="1">
      <alignment horizontal="center" vertical="center" wrapText="1"/>
    </xf>
    <xf numFmtId="4" fontId="13" fillId="2" borderId="5" xfId="0" applyNumberFormat="1" applyFont="1" applyFill="1" applyBorder="1" applyAlignment="1">
      <alignment horizontal="right" vertical="center" wrapText="1"/>
    </xf>
    <xf numFmtId="0" fontId="11" fillId="2" borderId="4" xfId="0" applyFont="1" applyFill="1" applyBorder="1" applyAlignment="1">
      <alignment horizontal="right" vertical="center" wrapText="1"/>
    </xf>
    <xf numFmtId="3" fontId="11" fillId="2" borderId="4" xfId="0" applyNumberFormat="1" applyFont="1" applyFill="1" applyBorder="1" applyAlignment="1">
      <alignment horizontal="right" vertical="center" wrapText="1"/>
    </xf>
    <xf numFmtId="4" fontId="11" fillId="2" borderId="4" xfId="0" applyNumberFormat="1" applyFont="1" applyFill="1" applyBorder="1" applyAlignment="1">
      <alignment horizontal="right" vertical="center" wrapText="1"/>
    </xf>
    <xf numFmtId="167" fontId="11" fillId="2" borderId="4" xfId="0" applyNumberFormat="1" applyFont="1" applyFill="1" applyBorder="1" applyAlignment="1">
      <alignment horizontal="right" vertical="center" wrapText="1"/>
    </xf>
    <xf numFmtId="0" fontId="13" fillId="2" borderId="4" xfId="0" applyFont="1" applyFill="1" applyBorder="1" applyAlignment="1">
      <alignment horizontal="righ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16" fillId="2" borderId="0" xfId="0" applyFont="1" applyFill="1" applyAlignment="1">
      <alignment horizontal="center" vertical="center" wrapText="1"/>
    </xf>
    <xf numFmtId="168" fontId="11" fillId="2" borderId="4" xfId="1" applyNumberFormat="1" applyFont="1" applyFill="1" applyBorder="1" applyAlignment="1">
      <alignment horizontal="center" vertical="center" wrapText="1"/>
    </xf>
    <xf numFmtId="168" fontId="11" fillId="2" borderId="5" xfId="1" applyNumberFormat="1" applyFont="1" applyFill="1" applyBorder="1" applyAlignment="1">
      <alignment horizontal="center" vertical="center" wrapText="1"/>
    </xf>
    <xf numFmtId="169" fontId="11" fillId="2" borderId="4" xfId="1" applyNumberFormat="1" applyFont="1" applyFill="1" applyBorder="1" applyAlignment="1">
      <alignment horizontal="center" vertical="center" wrapText="1"/>
    </xf>
    <xf numFmtId="169" fontId="11" fillId="2" borderId="5" xfId="1"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169" fontId="11" fillId="2" borderId="2" xfId="0" applyNumberFormat="1" applyFont="1" applyFill="1" applyBorder="1" applyAlignment="1">
      <alignment horizontal="center" vertical="center" wrapText="1"/>
    </xf>
    <xf numFmtId="169" fontId="11" fillId="2" borderId="1"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4" xfId="0" applyNumberFormat="1" applyFont="1" applyFill="1" applyBorder="1" applyAlignment="1">
      <alignment horizontal="center" vertical="center" wrapText="1"/>
    </xf>
    <xf numFmtId="4" fontId="11" fillId="2" borderId="5" xfId="0" applyNumberFormat="1" applyFont="1" applyFill="1" applyBorder="1" applyAlignment="1">
      <alignment horizontal="center" vertical="center" wrapText="1"/>
    </xf>
    <xf numFmtId="0" fontId="2" fillId="2" borderId="0" xfId="0" applyFont="1" applyFill="1" applyBorder="1" applyAlignment="1">
      <alignment horizontal="right" vertical="center" wrapText="1"/>
    </xf>
    <xf numFmtId="0" fontId="15" fillId="2" borderId="6"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6" xfId="0" applyFont="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2"/>
  <sheetViews>
    <sheetView tabSelected="1" view="pageBreakPreview" zoomScale="130" zoomScaleNormal="100" zoomScaleSheetLayoutView="130" workbookViewId="0">
      <selection activeCell="J5" sqref="J5"/>
    </sheetView>
  </sheetViews>
  <sheetFormatPr defaultRowHeight="15" x14ac:dyDescent="0.2"/>
  <cols>
    <col min="1" max="1" width="3.85546875" style="8" customWidth="1"/>
    <col min="2" max="2" width="25" style="1" customWidth="1"/>
    <col min="3" max="3" width="4.7109375" style="8" customWidth="1"/>
    <col min="4" max="4" width="7.28515625" style="107" customWidth="1"/>
    <col min="5" max="5" width="5" style="8" customWidth="1"/>
    <col min="6" max="6" width="4.85546875" style="8" customWidth="1"/>
    <col min="7" max="7" width="6.85546875" style="9" customWidth="1"/>
    <col min="8" max="8" width="5.5703125" style="9" customWidth="1"/>
    <col min="9" max="9" width="6.7109375" style="10" customWidth="1"/>
    <col min="10" max="10" width="24.42578125" style="11" customWidth="1"/>
    <col min="11" max="11" width="6.5703125" style="8" customWidth="1"/>
    <col min="12" max="12" width="8" style="90" customWidth="1"/>
    <col min="13" max="13" width="4" style="99" customWidth="1"/>
    <col min="14" max="14" width="11.5703125" style="90" customWidth="1"/>
    <col min="15" max="15" width="10.85546875" style="90" customWidth="1"/>
    <col min="16" max="16" width="11.7109375" style="12" customWidth="1"/>
    <col min="17" max="17" width="13.140625" style="2" customWidth="1"/>
    <col min="18" max="16384" width="9.140625" style="2"/>
  </cols>
  <sheetData>
    <row r="1" spans="1:17" ht="42" customHeight="1" x14ac:dyDescent="0.2">
      <c r="A1" s="155" t="s">
        <v>286</v>
      </c>
      <c r="B1" s="155"/>
      <c r="C1" s="155"/>
      <c r="D1" s="155"/>
      <c r="E1" s="155"/>
      <c r="F1" s="155"/>
      <c r="G1" s="155"/>
      <c r="H1" s="155"/>
      <c r="I1" s="155"/>
      <c r="J1" s="155"/>
      <c r="K1" s="155"/>
      <c r="L1" s="155"/>
      <c r="M1" s="155"/>
      <c r="N1" s="155"/>
      <c r="O1" s="155"/>
      <c r="P1" s="155"/>
    </row>
    <row r="2" spans="1:17" ht="15" customHeight="1" x14ac:dyDescent="0.2">
      <c r="A2" s="156" t="s">
        <v>288</v>
      </c>
      <c r="B2" s="156"/>
      <c r="C2" s="156"/>
      <c r="D2" s="156"/>
      <c r="E2" s="156"/>
      <c r="F2" s="156"/>
      <c r="G2" s="156"/>
      <c r="H2" s="156"/>
      <c r="I2" s="156"/>
      <c r="J2" s="156"/>
      <c r="K2" s="156"/>
      <c r="L2" s="156"/>
      <c r="M2" s="156"/>
      <c r="N2" s="156"/>
      <c r="O2" s="156"/>
      <c r="P2" s="156"/>
    </row>
    <row r="3" spans="1:17" s="3" customFormat="1" ht="66.75" customHeight="1" x14ac:dyDescent="0.2">
      <c r="A3" s="161" t="s">
        <v>1</v>
      </c>
      <c r="B3" s="161" t="s">
        <v>11</v>
      </c>
      <c r="C3" s="161" t="s">
        <v>2</v>
      </c>
      <c r="D3" s="164" t="s">
        <v>7</v>
      </c>
      <c r="E3" s="163" t="s">
        <v>3</v>
      </c>
      <c r="F3" s="163"/>
      <c r="G3" s="157" t="s">
        <v>8</v>
      </c>
      <c r="H3" s="157" t="s">
        <v>9</v>
      </c>
      <c r="I3" s="159" t="s">
        <v>10</v>
      </c>
      <c r="J3" s="161" t="s">
        <v>178</v>
      </c>
      <c r="K3" s="161" t="s">
        <v>172</v>
      </c>
      <c r="L3" s="161" t="s">
        <v>159</v>
      </c>
      <c r="M3" s="168" t="s">
        <v>160</v>
      </c>
      <c r="N3" s="166" t="s">
        <v>179</v>
      </c>
      <c r="O3" s="166" t="s">
        <v>287</v>
      </c>
      <c r="P3" s="166" t="s">
        <v>4</v>
      </c>
    </row>
    <row r="4" spans="1:17" s="3" customFormat="1" ht="48.75" customHeight="1" x14ac:dyDescent="0.2">
      <c r="A4" s="162"/>
      <c r="B4" s="162"/>
      <c r="C4" s="162"/>
      <c r="D4" s="165"/>
      <c r="E4" s="120" t="s">
        <v>5</v>
      </c>
      <c r="F4" s="120" t="s">
        <v>6</v>
      </c>
      <c r="G4" s="158"/>
      <c r="H4" s="158"/>
      <c r="I4" s="160"/>
      <c r="J4" s="162"/>
      <c r="K4" s="162"/>
      <c r="L4" s="162"/>
      <c r="M4" s="169"/>
      <c r="N4" s="167"/>
      <c r="O4" s="167"/>
      <c r="P4" s="167"/>
    </row>
    <row r="5" spans="1:17" s="4" customFormat="1" ht="24" customHeight="1" x14ac:dyDescent="0.2">
      <c r="A5" s="55">
        <v>1</v>
      </c>
      <c r="B5" s="55">
        <v>2</v>
      </c>
      <c r="C5" s="55">
        <v>3</v>
      </c>
      <c r="D5" s="55">
        <v>4</v>
      </c>
      <c r="E5" s="55">
        <v>5</v>
      </c>
      <c r="F5" s="55">
        <v>6</v>
      </c>
      <c r="G5" s="56">
        <v>7</v>
      </c>
      <c r="H5" s="56">
        <v>8</v>
      </c>
      <c r="I5" s="56" t="s">
        <v>15</v>
      </c>
      <c r="J5" s="55">
        <v>10</v>
      </c>
      <c r="K5" s="55">
        <v>11</v>
      </c>
      <c r="L5" s="55">
        <v>12</v>
      </c>
      <c r="M5" s="55">
        <v>13</v>
      </c>
      <c r="N5" s="55" t="s">
        <v>265</v>
      </c>
      <c r="O5" s="55" t="s">
        <v>266</v>
      </c>
      <c r="P5" s="55">
        <v>16</v>
      </c>
    </row>
    <row r="6" spans="1:17" s="129" customFormat="1" ht="18" customHeight="1" x14ac:dyDescent="0.2">
      <c r="A6" s="119">
        <v>1</v>
      </c>
      <c r="B6" s="121" t="s">
        <v>31</v>
      </c>
      <c r="C6" s="119"/>
      <c r="D6" s="122"/>
      <c r="E6" s="119"/>
      <c r="F6" s="119"/>
      <c r="G6" s="123"/>
      <c r="H6" s="123"/>
      <c r="I6" s="124"/>
      <c r="J6" s="119"/>
      <c r="K6" s="119"/>
      <c r="L6" s="125"/>
      <c r="M6" s="126"/>
      <c r="N6" s="127">
        <f>SUM(N7:N10)</f>
        <v>96000</v>
      </c>
      <c r="O6" s="127">
        <f>SUM(O8:O10)</f>
        <v>96000</v>
      </c>
      <c r="P6" s="128"/>
      <c r="Q6" s="114">
        <f>O6</f>
        <v>96000</v>
      </c>
    </row>
    <row r="7" spans="1:17" ht="18.75" customHeight="1" x14ac:dyDescent="0.2">
      <c r="A7" s="116"/>
      <c r="B7" s="57" t="s">
        <v>163</v>
      </c>
      <c r="C7" s="116"/>
      <c r="D7" s="100"/>
      <c r="E7" s="116"/>
      <c r="F7" s="116"/>
      <c r="G7" s="58"/>
      <c r="H7" s="58"/>
      <c r="I7" s="59"/>
      <c r="J7" s="116"/>
      <c r="K7" s="116"/>
      <c r="L7" s="130"/>
      <c r="M7" s="131"/>
      <c r="N7" s="89"/>
      <c r="O7" s="89"/>
      <c r="P7" s="60"/>
    </row>
    <row r="8" spans="1:17" ht="21.75" customHeight="1" x14ac:dyDescent="0.2">
      <c r="A8" s="116"/>
      <c r="B8" s="61" t="s">
        <v>32</v>
      </c>
      <c r="C8" s="116" t="s">
        <v>13</v>
      </c>
      <c r="D8" s="100">
        <v>1</v>
      </c>
      <c r="E8" s="116"/>
      <c r="F8" s="116"/>
      <c r="G8" s="58"/>
      <c r="H8" s="58"/>
      <c r="I8" s="59"/>
      <c r="J8" s="116"/>
      <c r="K8" s="116"/>
      <c r="L8" s="89">
        <v>15580</v>
      </c>
      <c r="M8" s="104">
        <v>1</v>
      </c>
      <c r="N8" s="89">
        <f>ROUND(D8*L8*M8,-3)</f>
        <v>16000</v>
      </c>
      <c r="O8" s="89">
        <f>ROUND(D8*L8*M8,-3)</f>
        <v>16000</v>
      </c>
      <c r="P8" s="153" t="s">
        <v>138</v>
      </c>
    </row>
    <row r="9" spans="1:17" ht="21.75" customHeight="1" x14ac:dyDescent="0.2">
      <c r="A9" s="116"/>
      <c r="B9" s="61" t="s">
        <v>33</v>
      </c>
      <c r="C9" s="116" t="s">
        <v>13</v>
      </c>
      <c r="D9" s="100">
        <v>1</v>
      </c>
      <c r="E9" s="116"/>
      <c r="F9" s="116"/>
      <c r="G9" s="58"/>
      <c r="H9" s="58"/>
      <c r="I9" s="59"/>
      <c r="J9" s="116"/>
      <c r="K9" s="116"/>
      <c r="L9" s="89">
        <v>68110</v>
      </c>
      <c r="M9" s="104">
        <v>1</v>
      </c>
      <c r="N9" s="89">
        <f t="shared" ref="N9:N10" si="0">ROUND(D9*L9*M9,-3)</f>
        <v>68000</v>
      </c>
      <c r="O9" s="89">
        <f>ROUND(D9*L9*M9,-3)</f>
        <v>68000</v>
      </c>
      <c r="P9" s="153"/>
    </row>
    <row r="10" spans="1:17" ht="21.75" customHeight="1" x14ac:dyDescent="0.2">
      <c r="A10" s="117"/>
      <c r="B10" s="62" t="s">
        <v>34</v>
      </c>
      <c r="C10" s="117" t="s">
        <v>13</v>
      </c>
      <c r="D10" s="101">
        <v>1</v>
      </c>
      <c r="E10" s="117"/>
      <c r="F10" s="117"/>
      <c r="G10" s="63"/>
      <c r="H10" s="63"/>
      <c r="I10" s="64"/>
      <c r="J10" s="117"/>
      <c r="K10" s="117"/>
      <c r="L10" s="89">
        <v>11620</v>
      </c>
      <c r="M10" s="132">
        <v>1</v>
      </c>
      <c r="N10" s="94">
        <f t="shared" si="0"/>
        <v>12000</v>
      </c>
      <c r="O10" s="89">
        <f>ROUND(D10*L10*M10,-3)</f>
        <v>12000</v>
      </c>
      <c r="P10" s="154"/>
    </row>
    <row r="11" spans="1:17" s="129" customFormat="1" ht="31.5" customHeight="1" x14ac:dyDescent="0.2">
      <c r="A11" s="119">
        <v>2</v>
      </c>
      <c r="B11" s="121" t="s">
        <v>35</v>
      </c>
      <c r="C11" s="119"/>
      <c r="D11" s="122"/>
      <c r="E11" s="119"/>
      <c r="F11" s="119"/>
      <c r="G11" s="123"/>
      <c r="H11" s="123"/>
      <c r="I11" s="124"/>
      <c r="J11" s="119"/>
      <c r="K11" s="119"/>
      <c r="L11" s="133"/>
      <c r="M11" s="134"/>
      <c r="N11" s="127">
        <f>SUM(N12:N17)</f>
        <v>233000</v>
      </c>
      <c r="O11" s="127">
        <f>SUM(O13:O17)</f>
        <v>233000</v>
      </c>
      <c r="P11" s="128"/>
      <c r="Q11" s="114">
        <f>O11</f>
        <v>233000</v>
      </c>
    </row>
    <row r="12" spans="1:17" x14ac:dyDescent="0.2">
      <c r="A12" s="116"/>
      <c r="B12" s="57" t="s">
        <v>163</v>
      </c>
      <c r="C12" s="116"/>
      <c r="D12" s="100"/>
      <c r="E12" s="116"/>
      <c r="F12" s="116"/>
      <c r="G12" s="58"/>
      <c r="H12" s="58"/>
      <c r="I12" s="59"/>
      <c r="J12" s="116"/>
      <c r="K12" s="116"/>
      <c r="L12" s="130"/>
      <c r="M12" s="104"/>
      <c r="N12" s="89"/>
      <c r="O12" s="89"/>
      <c r="P12" s="60"/>
    </row>
    <row r="13" spans="1:17" ht="18" customHeight="1" x14ac:dyDescent="0.2">
      <c r="A13" s="116"/>
      <c r="B13" s="61" t="s">
        <v>36</v>
      </c>
      <c r="C13" s="116" t="s">
        <v>0</v>
      </c>
      <c r="D13" s="100">
        <f>+H15</f>
        <v>2.5</v>
      </c>
      <c r="E13" s="116"/>
      <c r="F13" s="116"/>
      <c r="G13" s="58"/>
      <c r="H13" s="58"/>
      <c r="I13" s="59"/>
      <c r="J13" s="116"/>
      <c r="K13" s="116"/>
      <c r="L13" s="89">
        <v>3100</v>
      </c>
      <c r="M13" s="104">
        <v>1</v>
      </c>
      <c r="N13" s="89">
        <f t="shared" ref="N13" si="1">ROUND(D13*L13*M13,-3)</f>
        <v>8000</v>
      </c>
      <c r="O13" s="89">
        <f>ROUND(D13*L13*M13,-3)</f>
        <v>8000</v>
      </c>
      <c r="P13" s="116"/>
    </row>
    <row r="14" spans="1:17" x14ac:dyDescent="0.2">
      <c r="A14" s="116"/>
      <c r="B14" s="65" t="s">
        <v>164</v>
      </c>
      <c r="C14" s="116"/>
      <c r="D14" s="100"/>
      <c r="E14" s="116"/>
      <c r="F14" s="116"/>
      <c r="G14" s="58"/>
      <c r="H14" s="58"/>
      <c r="I14" s="59"/>
      <c r="J14" s="116"/>
      <c r="K14" s="116"/>
      <c r="L14" s="89"/>
      <c r="M14" s="104"/>
      <c r="N14" s="89"/>
      <c r="O14" s="89"/>
      <c r="P14" s="60"/>
    </row>
    <row r="15" spans="1:17" ht="93.75" customHeight="1" x14ac:dyDescent="0.2">
      <c r="A15" s="116"/>
      <c r="B15" s="61" t="s">
        <v>26</v>
      </c>
      <c r="C15" s="116" t="s">
        <v>0</v>
      </c>
      <c r="D15" s="100"/>
      <c r="E15" s="116">
        <v>46</v>
      </c>
      <c r="F15" s="116">
        <v>2</v>
      </c>
      <c r="G15" s="58">
        <v>654.20000000000005</v>
      </c>
      <c r="H15" s="58">
        <v>2.5</v>
      </c>
      <c r="I15" s="59">
        <f>+G15-H15</f>
        <v>651.70000000000005</v>
      </c>
      <c r="J15" s="66" t="s">
        <v>231</v>
      </c>
      <c r="K15" s="116" t="s">
        <v>12</v>
      </c>
      <c r="L15" s="89">
        <v>30000</v>
      </c>
      <c r="M15" s="104">
        <v>1</v>
      </c>
      <c r="N15" s="89">
        <f>ROUND(H15*L15*M15,-3)</f>
        <v>75000</v>
      </c>
      <c r="O15" s="89">
        <f>ROUND(H15*L15*M15,-3)</f>
        <v>75000</v>
      </c>
      <c r="P15" s="60"/>
    </row>
    <row r="16" spans="1:17" x14ac:dyDescent="0.2">
      <c r="A16" s="116"/>
      <c r="B16" s="65" t="s">
        <v>161</v>
      </c>
      <c r="C16" s="116"/>
      <c r="D16" s="100"/>
      <c r="E16" s="116"/>
      <c r="F16" s="116"/>
      <c r="G16" s="58"/>
      <c r="H16" s="58"/>
      <c r="I16" s="59"/>
      <c r="J16" s="116"/>
      <c r="K16" s="116"/>
      <c r="L16" s="89"/>
      <c r="M16" s="104"/>
      <c r="N16" s="89"/>
      <c r="O16" s="89"/>
      <c r="P16" s="60"/>
    </row>
    <row r="17" spans="1:17" ht="84" customHeight="1" x14ac:dyDescent="0.2">
      <c r="A17" s="117"/>
      <c r="B17" s="67" t="s">
        <v>162</v>
      </c>
      <c r="C17" s="117"/>
      <c r="D17" s="101"/>
      <c r="E17" s="117"/>
      <c r="F17" s="117"/>
      <c r="G17" s="63"/>
      <c r="H17" s="63">
        <f>+H15</f>
        <v>2.5</v>
      </c>
      <c r="I17" s="64"/>
      <c r="J17" s="68"/>
      <c r="K17" s="117" t="s">
        <v>12</v>
      </c>
      <c r="L17" s="94">
        <v>30000</v>
      </c>
      <c r="M17" s="132">
        <v>2</v>
      </c>
      <c r="N17" s="94">
        <f>ROUND(H17*L17*M17,-3)</f>
        <v>150000</v>
      </c>
      <c r="O17" s="94">
        <f>ROUND(H17*L17*M17,-3)</f>
        <v>150000</v>
      </c>
      <c r="P17" s="67"/>
    </row>
    <row r="18" spans="1:17" s="129" customFormat="1" ht="26.25" customHeight="1" x14ac:dyDescent="0.2">
      <c r="A18" s="119">
        <v>3</v>
      </c>
      <c r="B18" s="121" t="s">
        <v>37</v>
      </c>
      <c r="C18" s="119"/>
      <c r="D18" s="122"/>
      <c r="E18" s="119"/>
      <c r="F18" s="119"/>
      <c r="G18" s="123"/>
      <c r="H18" s="123"/>
      <c r="I18" s="124"/>
      <c r="J18" s="119"/>
      <c r="K18" s="119"/>
      <c r="L18" s="133"/>
      <c r="M18" s="134"/>
      <c r="N18" s="127">
        <f>SUM(N19:N20)</f>
        <v>918000</v>
      </c>
      <c r="O18" s="127">
        <f>SUM(O19:O20)</f>
        <v>918000</v>
      </c>
      <c r="P18" s="128"/>
      <c r="Q18" s="114">
        <f>O18</f>
        <v>918000</v>
      </c>
    </row>
    <row r="19" spans="1:17" x14ac:dyDescent="0.2">
      <c r="A19" s="116"/>
      <c r="B19" s="57" t="s">
        <v>163</v>
      </c>
      <c r="C19" s="116"/>
      <c r="D19" s="100"/>
      <c r="E19" s="116"/>
      <c r="F19" s="116"/>
      <c r="G19" s="58"/>
      <c r="H19" s="58"/>
      <c r="I19" s="59"/>
      <c r="J19" s="116"/>
      <c r="K19" s="116"/>
      <c r="L19" s="130"/>
      <c r="M19" s="104"/>
      <c r="N19" s="89"/>
      <c r="O19" s="89"/>
      <c r="P19" s="60"/>
    </row>
    <row r="20" spans="1:17" ht="70.5" customHeight="1" x14ac:dyDescent="0.2">
      <c r="A20" s="117"/>
      <c r="B20" s="62" t="s">
        <v>38</v>
      </c>
      <c r="C20" s="117" t="s">
        <v>13</v>
      </c>
      <c r="D20" s="101">
        <v>19</v>
      </c>
      <c r="E20" s="117"/>
      <c r="F20" s="117"/>
      <c r="G20" s="63"/>
      <c r="H20" s="63"/>
      <c r="I20" s="64"/>
      <c r="J20" s="117"/>
      <c r="K20" s="117"/>
      <c r="L20" s="89">
        <v>48310</v>
      </c>
      <c r="M20" s="132">
        <v>1</v>
      </c>
      <c r="N20" s="94">
        <f t="shared" ref="N20" si="2">ROUND(D20*L20*M20,-3)</f>
        <v>918000</v>
      </c>
      <c r="O20" s="89">
        <f>ROUND(D20*L20*M20,-3)</f>
        <v>918000</v>
      </c>
      <c r="P20" s="117" t="s">
        <v>139</v>
      </c>
    </row>
    <row r="21" spans="1:17" s="129" customFormat="1" ht="27.75" customHeight="1" x14ac:dyDescent="0.2">
      <c r="A21" s="119">
        <v>4</v>
      </c>
      <c r="B21" s="121" t="s">
        <v>42</v>
      </c>
      <c r="C21" s="119"/>
      <c r="D21" s="122"/>
      <c r="E21" s="119"/>
      <c r="F21" s="119"/>
      <c r="G21" s="123"/>
      <c r="H21" s="123"/>
      <c r="I21" s="124"/>
      <c r="J21" s="119"/>
      <c r="K21" s="119"/>
      <c r="L21" s="133"/>
      <c r="M21" s="134"/>
      <c r="N21" s="127">
        <f>SUM(N22:N27)</f>
        <v>1230000</v>
      </c>
      <c r="O21" s="127">
        <f>SUM(O23:O27)</f>
        <v>1230000</v>
      </c>
      <c r="P21" s="128"/>
      <c r="Q21" s="114">
        <f>O21</f>
        <v>1230000</v>
      </c>
    </row>
    <row r="22" spans="1:17" x14ac:dyDescent="0.2">
      <c r="A22" s="116"/>
      <c r="B22" s="57" t="s">
        <v>163</v>
      </c>
      <c r="C22" s="116"/>
      <c r="D22" s="100"/>
      <c r="E22" s="116"/>
      <c r="F22" s="116"/>
      <c r="G22" s="58"/>
      <c r="H22" s="58"/>
      <c r="I22" s="59"/>
      <c r="J22" s="116"/>
      <c r="K22" s="116"/>
      <c r="L22" s="130"/>
      <c r="M22" s="104"/>
      <c r="N22" s="89"/>
      <c r="O22" s="89"/>
      <c r="P22" s="60"/>
    </row>
    <row r="23" spans="1:17" ht="24" customHeight="1" x14ac:dyDescent="0.2">
      <c r="A23" s="116"/>
      <c r="B23" s="61" t="s">
        <v>43</v>
      </c>
      <c r="C23" s="116" t="s">
        <v>0</v>
      </c>
      <c r="D23" s="100">
        <f>+H25</f>
        <v>6.7</v>
      </c>
      <c r="E23" s="116"/>
      <c r="F23" s="116"/>
      <c r="G23" s="58"/>
      <c r="H23" s="58"/>
      <c r="I23" s="59"/>
      <c r="J23" s="116"/>
      <c r="K23" s="116"/>
      <c r="L23" s="89">
        <v>3600</v>
      </c>
      <c r="M23" s="104">
        <v>1</v>
      </c>
      <c r="N23" s="89">
        <f t="shared" ref="N23" si="3">ROUND(D23*L23*M23,-3)</f>
        <v>24000</v>
      </c>
      <c r="O23" s="89">
        <f>ROUND(D23*L23*M23,-3)</f>
        <v>24000</v>
      </c>
      <c r="P23" s="116"/>
    </row>
    <row r="24" spans="1:17" ht="19.5" customHeight="1" x14ac:dyDescent="0.2">
      <c r="A24" s="116"/>
      <c r="B24" s="65" t="s">
        <v>164</v>
      </c>
      <c r="C24" s="116"/>
      <c r="D24" s="100"/>
      <c r="E24" s="116"/>
      <c r="F24" s="116"/>
      <c r="G24" s="58"/>
      <c r="H24" s="58"/>
      <c r="I24" s="59"/>
      <c r="J24" s="116"/>
      <c r="K24" s="116"/>
      <c r="L24" s="89"/>
      <c r="M24" s="104"/>
      <c r="N24" s="89"/>
      <c r="O24" s="89"/>
      <c r="P24" s="60"/>
    </row>
    <row r="25" spans="1:17" ht="97.5" customHeight="1" x14ac:dyDescent="0.2">
      <c r="A25" s="116"/>
      <c r="B25" s="61" t="s">
        <v>40</v>
      </c>
      <c r="C25" s="116" t="s">
        <v>0</v>
      </c>
      <c r="D25" s="100"/>
      <c r="E25" s="116">
        <v>50</v>
      </c>
      <c r="F25" s="116">
        <v>1</v>
      </c>
      <c r="G25" s="58">
        <v>653.9</v>
      </c>
      <c r="H25" s="58">
        <v>6.7</v>
      </c>
      <c r="I25" s="59">
        <f>+G25-H25</f>
        <v>647.19999999999993</v>
      </c>
      <c r="J25" s="66" t="s">
        <v>180</v>
      </c>
      <c r="K25" s="116" t="s">
        <v>12</v>
      </c>
      <c r="L25" s="89">
        <v>30000</v>
      </c>
      <c r="M25" s="104">
        <v>1</v>
      </c>
      <c r="N25" s="89">
        <f>ROUND(H25*L25*M25,-3)</f>
        <v>201000</v>
      </c>
      <c r="O25" s="89">
        <f>ROUND(H25*L25*M25,-3)</f>
        <v>201000</v>
      </c>
      <c r="P25" s="60"/>
    </row>
    <row r="26" spans="1:17" ht="18" customHeight="1" x14ac:dyDescent="0.2">
      <c r="A26" s="116"/>
      <c r="B26" s="65" t="s">
        <v>161</v>
      </c>
      <c r="C26" s="116"/>
      <c r="D26" s="100"/>
      <c r="E26" s="116"/>
      <c r="F26" s="116"/>
      <c r="G26" s="58"/>
      <c r="H26" s="58"/>
      <c r="I26" s="59"/>
      <c r="J26" s="116"/>
      <c r="K26" s="116"/>
      <c r="L26" s="89"/>
      <c r="M26" s="104"/>
      <c r="N26" s="89"/>
      <c r="O26" s="89"/>
      <c r="P26" s="60"/>
    </row>
    <row r="27" spans="1:17" ht="70.5" customHeight="1" x14ac:dyDescent="0.2">
      <c r="A27" s="117"/>
      <c r="B27" s="62" t="s">
        <v>165</v>
      </c>
      <c r="C27" s="117"/>
      <c r="D27" s="101"/>
      <c r="E27" s="117"/>
      <c r="F27" s="117"/>
      <c r="G27" s="63"/>
      <c r="H27" s="63">
        <f>+H25</f>
        <v>6.7</v>
      </c>
      <c r="I27" s="64"/>
      <c r="J27" s="68"/>
      <c r="K27" s="116" t="s">
        <v>12</v>
      </c>
      <c r="L27" s="89">
        <v>30000</v>
      </c>
      <c r="M27" s="132">
        <v>5</v>
      </c>
      <c r="N27" s="94">
        <f>ROUND(H27*L27*M27,-3)</f>
        <v>1005000</v>
      </c>
      <c r="O27" s="89">
        <f>ROUND(H27*L27*M27,-3)</f>
        <v>1005000</v>
      </c>
      <c r="P27" s="67"/>
    </row>
    <row r="28" spans="1:17" s="129" customFormat="1" ht="18.75" customHeight="1" x14ac:dyDescent="0.2">
      <c r="A28" s="119">
        <v>5</v>
      </c>
      <c r="B28" s="121" t="s">
        <v>44</v>
      </c>
      <c r="C28" s="119"/>
      <c r="D28" s="122"/>
      <c r="E28" s="119"/>
      <c r="F28" s="119"/>
      <c r="G28" s="123"/>
      <c r="H28" s="123"/>
      <c r="I28" s="124"/>
      <c r="J28" s="119"/>
      <c r="K28" s="119"/>
      <c r="L28" s="133"/>
      <c r="M28" s="134"/>
      <c r="N28" s="127">
        <f>SUM(N29:N34)</f>
        <v>2130000</v>
      </c>
      <c r="O28" s="127">
        <f>SUM(O30:O34)</f>
        <v>2130000</v>
      </c>
      <c r="P28" s="128"/>
      <c r="Q28" s="114">
        <f>O28</f>
        <v>2130000</v>
      </c>
    </row>
    <row r="29" spans="1:17" x14ac:dyDescent="0.2">
      <c r="A29" s="116"/>
      <c r="B29" s="57" t="s">
        <v>163</v>
      </c>
      <c r="C29" s="116"/>
      <c r="D29" s="100"/>
      <c r="E29" s="116"/>
      <c r="F29" s="116"/>
      <c r="G29" s="58"/>
      <c r="H29" s="58"/>
      <c r="I29" s="59"/>
      <c r="J29" s="116"/>
      <c r="K29" s="116"/>
      <c r="L29" s="130"/>
      <c r="M29" s="104"/>
      <c r="N29" s="89"/>
      <c r="O29" s="89"/>
      <c r="P29" s="60"/>
    </row>
    <row r="30" spans="1:17" ht="21.75" customHeight="1" x14ac:dyDescent="0.2">
      <c r="A30" s="116"/>
      <c r="B30" s="61" t="s">
        <v>43</v>
      </c>
      <c r="C30" s="116" t="s">
        <v>0</v>
      </c>
      <c r="D30" s="100">
        <f>+H32</f>
        <v>11.6</v>
      </c>
      <c r="E30" s="116"/>
      <c r="F30" s="116"/>
      <c r="G30" s="58"/>
      <c r="H30" s="58"/>
      <c r="I30" s="59"/>
      <c r="J30" s="116"/>
      <c r="K30" s="116"/>
      <c r="L30" s="130">
        <v>3600</v>
      </c>
      <c r="M30" s="104">
        <v>1</v>
      </c>
      <c r="N30" s="89">
        <f t="shared" ref="N30" si="4">ROUND(D30*L30*M30,-3)</f>
        <v>42000</v>
      </c>
      <c r="O30" s="89">
        <f>ROUND(D30*L30*M30,-3)</f>
        <v>42000</v>
      </c>
      <c r="P30" s="116"/>
    </row>
    <row r="31" spans="1:17" x14ac:dyDescent="0.2">
      <c r="A31" s="116"/>
      <c r="B31" s="65" t="s">
        <v>164</v>
      </c>
      <c r="C31" s="116"/>
      <c r="D31" s="100"/>
      <c r="E31" s="116"/>
      <c r="F31" s="116"/>
      <c r="G31" s="58"/>
      <c r="H31" s="58"/>
      <c r="I31" s="59"/>
      <c r="J31" s="116"/>
      <c r="K31" s="116"/>
      <c r="L31" s="130"/>
      <c r="M31" s="104"/>
      <c r="N31" s="89"/>
      <c r="O31" s="89"/>
      <c r="P31" s="60"/>
    </row>
    <row r="32" spans="1:17" ht="84" x14ac:dyDescent="0.2">
      <c r="A32" s="116" t="s">
        <v>140</v>
      </c>
      <c r="B32" s="61" t="s">
        <v>40</v>
      </c>
      <c r="C32" s="116" t="s">
        <v>0</v>
      </c>
      <c r="D32" s="100"/>
      <c r="E32" s="116">
        <v>49</v>
      </c>
      <c r="F32" s="116">
        <v>1</v>
      </c>
      <c r="G32" s="58">
        <v>1522.5</v>
      </c>
      <c r="H32" s="58">
        <v>11.6</v>
      </c>
      <c r="I32" s="59">
        <f>+G32-H32</f>
        <v>1510.9</v>
      </c>
      <c r="J32" s="66" t="s">
        <v>181</v>
      </c>
      <c r="K32" s="116" t="s">
        <v>12</v>
      </c>
      <c r="L32" s="130">
        <v>30000</v>
      </c>
      <c r="M32" s="104">
        <v>1</v>
      </c>
      <c r="N32" s="89">
        <f>ROUND(H32*L32*M32,-3)</f>
        <v>348000</v>
      </c>
      <c r="O32" s="89">
        <f>ROUND(H32*L32*M32,-3)</f>
        <v>348000</v>
      </c>
      <c r="P32" s="60"/>
    </row>
    <row r="33" spans="1:17" ht="18" customHeight="1" x14ac:dyDescent="0.2">
      <c r="A33" s="116"/>
      <c r="B33" s="65" t="s">
        <v>161</v>
      </c>
      <c r="C33" s="116"/>
      <c r="D33" s="100"/>
      <c r="E33" s="116"/>
      <c r="F33" s="116"/>
      <c r="G33" s="58"/>
      <c r="H33" s="58"/>
      <c r="I33" s="59"/>
      <c r="J33" s="116"/>
      <c r="K33" s="116"/>
      <c r="L33" s="130"/>
      <c r="M33" s="104"/>
      <c r="N33" s="89"/>
      <c r="O33" s="89"/>
      <c r="P33" s="60"/>
    </row>
    <row r="34" spans="1:17" ht="66" customHeight="1" x14ac:dyDescent="0.2">
      <c r="A34" s="117"/>
      <c r="B34" s="62" t="s">
        <v>165</v>
      </c>
      <c r="C34" s="117"/>
      <c r="D34" s="101"/>
      <c r="E34" s="117"/>
      <c r="F34" s="117"/>
      <c r="G34" s="63"/>
      <c r="H34" s="63">
        <f>+H32</f>
        <v>11.6</v>
      </c>
      <c r="I34" s="64"/>
      <c r="J34" s="68"/>
      <c r="K34" s="116" t="s">
        <v>12</v>
      </c>
      <c r="L34" s="135">
        <v>30000</v>
      </c>
      <c r="M34" s="132">
        <v>5</v>
      </c>
      <c r="N34" s="94">
        <f>ROUND(H34*L34*M34,-3)</f>
        <v>1740000</v>
      </c>
      <c r="O34" s="89">
        <f>ROUND(H34*L34*M34,-3)</f>
        <v>1740000</v>
      </c>
      <c r="P34" s="67"/>
    </row>
    <row r="35" spans="1:17" s="129" customFormat="1" ht="29.25" customHeight="1" x14ac:dyDescent="0.2">
      <c r="A35" s="119">
        <v>6</v>
      </c>
      <c r="B35" s="121" t="s">
        <v>45</v>
      </c>
      <c r="C35" s="119"/>
      <c r="D35" s="122"/>
      <c r="E35" s="119"/>
      <c r="F35" s="119"/>
      <c r="G35" s="123"/>
      <c r="H35" s="123"/>
      <c r="I35" s="124"/>
      <c r="J35" s="119"/>
      <c r="K35" s="119"/>
      <c r="L35" s="133"/>
      <c r="M35" s="126"/>
      <c r="N35" s="127">
        <f>SUM(N36:N51)</f>
        <v>44412000</v>
      </c>
      <c r="O35" s="127">
        <f>SUM(O37:O51)</f>
        <v>44412000</v>
      </c>
      <c r="P35" s="128"/>
      <c r="Q35" s="114">
        <f>O35</f>
        <v>44412000</v>
      </c>
    </row>
    <row r="36" spans="1:17" x14ac:dyDescent="0.2">
      <c r="A36" s="116"/>
      <c r="B36" s="57" t="s">
        <v>163</v>
      </c>
      <c r="C36" s="116"/>
      <c r="D36" s="100"/>
      <c r="E36" s="116"/>
      <c r="F36" s="116"/>
      <c r="G36" s="58"/>
      <c r="H36" s="58"/>
      <c r="I36" s="59"/>
      <c r="J36" s="116"/>
      <c r="K36" s="116"/>
      <c r="L36" s="130"/>
      <c r="M36" s="131"/>
      <c r="N36" s="89"/>
      <c r="O36" s="89"/>
      <c r="P36" s="60"/>
    </row>
    <row r="37" spans="1:17" ht="36" x14ac:dyDescent="0.2">
      <c r="A37" s="116"/>
      <c r="B37" s="61" t="s">
        <v>253</v>
      </c>
      <c r="C37" s="116" t="s">
        <v>0</v>
      </c>
      <c r="D37" s="100">
        <v>24.3</v>
      </c>
      <c r="E37" s="116"/>
      <c r="F37" s="116"/>
      <c r="G37" s="58"/>
      <c r="H37" s="58"/>
      <c r="I37" s="59"/>
      <c r="J37" s="116" t="s">
        <v>27</v>
      </c>
      <c r="K37" s="116"/>
      <c r="L37" s="89">
        <f>577000+215000</f>
        <v>792000</v>
      </c>
      <c r="M37" s="131">
        <v>1.03</v>
      </c>
      <c r="N37" s="89">
        <f t="shared" ref="N37:N47" si="5">ROUND(D37*L37*M37,-3)</f>
        <v>19823000</v>
      </c>
      <c r="O37" s="89">
        <f>ROUND(D37*L37*M37,-3)</f>
        <v>19823000</v>
      </c>
      <c r="P37" s="116"/>
    </row>
    <row r="38" spans="1:17" ht="26.25" customHeight="1" x14ac:dyDescent="0.2">
      <c r="A38" s="116"/>
      <c r="B38" s="61" t="s">
        <v>46</v>
      </c>
      <c r="C38" s="116" t="s">
        <v>16</v>
      </c>
      <c r="D38" s="100">
        <v>0.50625000000000009</v>
      </c>
      <c r="E38" s="116"/>
      <c r="F38" s="116"/>
      <c r="G38" s="58"/>
      <c r="H38" s="58"/>
      <c r="I38" s="59"/>
      <c r="J38" s="116" t="s">
        <v>27</v>
      </c>
      <c r="K38" s="116"/>
      <c r="L38" s="89">
        <v>2828000</v>
      </c>
      <c r="M38" s="131">
        <v>1.03</v>
      </c>
      <c r="N38" s="89">
        <f t="shared" si="5"/>
        <v>1475000</v>
      </c>
      <c r="O38" s="89">
        <f>ROUND(D38*L38*M38,-3)</f>
        <v>1475000</v>
      </c>
      <c r="P38" s="116"/>
    </row>
    <row r="39" spans="1:17" ht="18.75" customHeight="1" x14ac:dyDescent="0.2">
      <c r="A39" s="116"/>
      <c r="B39" s="61" t="s">
        <v>47</v>
      </c>
      <c r="C39" s="116" t="s">
        <v>0</v>
      </c>
      <c r="D39" s="100">
        <v>4.32</v>
      </c>
      <c r="E39" s="116"/>
      <c r="F39" s="116"/>
      <c r="G39" s="58"/>
      <c r="H39" s="58"/>
      <c r="I39" s="59"/>
      <c r="J39" s="116" t="s">
        <v>27</v>
      </c>
      <c r="K39" s="116"/>
      <c r="L39" s="89">
        <v>792000</v>
      </c>
      <c r="M39" s="131">
        <v>1.03</v>
      </c>
      <c r="N39" s="89">
        <f t="shared" si="5"/>
        <v>3524000</v>
      </c>
      <c r="O39" s="89">
        <f t="shared" ref="O39" si="6">ROUND(D39*L39*M39,-3)</f>
        <v>3524000</v>
      </c>
      <c r="P39" s="116"/>
    </row>
    <row r="40" spans="1:17" ht="17.25" customHeight="1" x14ac:dyDescent="0.2">
      <c r="A40" s="116"/>
      <c r="B40" s="61" t="s">
        <v>23</v>
      </c>
      <c r="C40" s="116" t="s">
        <v>13</v>
      </c>
      <c r="D40" s="100">
        <v>19</v>
      </c>
      <c r="E40" s="116"/>
      <c r="F40" s="116"/>
      <c r="G40" s="58"/>
      <c r="H40" s="58"/>
      <c r="I40" s="59"/>
      <c r="J40" s="116"/>
      <c r="K40" s="116"/>
      <c r="L40" s="89">
        <v>69000</v>
      </c>
      <c r="M40" s="104">
        <v>1</v>
      </c>
      <c r="N40" s="89">
        <f t="shared" si="5"/>
        <v>1311000</v>
      </c>
      <c r="O40" s="89">
        <f t="shared" ref="O40:O47" si="7">ROUND(D40*L40*M40,-3)</f>
        <v>1311000</v>
      </c>
      <c r="P40" s="116"/>
    </row>
    <row r="41" spans="1:17" ht="18" customHeight="1" x14ac:dyDescent="0.2">
      <c r="A41" s="116"/>
      <c r="B41" s="61" t="s">
        <v>48</v>
      </c>
      <c r="C41" s="116" t="s">
        <v>14</v>
      </c>
      <c r="D41" s="100">
        <v>1</v>
      </c>
      <c r="E41" s="116"/>
      <c r="F41" s="116"/>
      <c r="G41" s="58"/>
      <c r="H41" s="58"/>
      <c r="I41" s="59"/>
      <c r="J41" s="116"/>
      <c r="K41" s="116"/>
      <c r="L41" s="89">
        <v>50000</v>
      </c>
      <c r="M41" s="104">
        <v>1</v>
      </c>
      <c r="N41" s="89">
        <f t="shared" si="5"/>
        <v>50000</v>
      </c>
      <c r="O41" s="89">
        <f t="shared" si="7"/>
        <v>50000</v>
      </c>
      <c r="P41" s="116"/>
    </row>
    <row r="42" spans="1:17" ht="16.5" customHeight="1" x14ac:dyDescent="0.2">
      <c r="A42" s="116"/>
      <c r="B42" s="61" t="s">
        <v>21</v>
      </c>
      <c r="C42" s="116" t="s">
        <v>13</v>
      </c>
      <c r="D42" s="100">
        <v>2</v>
      </c>
      <c r="E42" s="116"/>
      <c r="F42" s="116"/>
      <c r="G42" s="58"/>
      <c r="H42" s="58"/>
      <c r="I42" s="59"/>
      <c r="J42" s="116"/>
      <c r="K42" s="116"/>
      <c r="L42" s="89">
        <v>36000</v>
      </c>
      <c r="M42" s="104">
        <v>1</v>
      </c>
      <c r="N42" s="89">
        <f t="shared" si="5"/>
        <v>72000</v>
      </c>
      <c r="O42" s="89">
        <f t="shared" si="7"/>
        <v>72000</v>
      </c>
      <c r="P42" s="61"/>
    </row>
    <row r="43" spans="1:17" ht="18" customHeight="1" x14ac:dyDescent="0.2">
      <c r="A43" s="116"/>
      <c r="B43" s="61" t="s">
        <v>49</v>
      </c>
      <c r="C43" s="116" t="s">
        <v>13</v>
      </c>
      <c r="D43" s="100">
        <v>3</v>
      </c>
      <c r="E43" s="116"/>
      <c r="F43" s="116"/>
      <c r="G43" s="58"/>
      <c r="H43" s="58"/>
      <c r="I43" s="59"/>
      <c r="J43" s="116"/>
      <c r="K43" s="116"/>
      <c r="L43" s="89">
        <v>12000</v>
      </c>
      <c r="M43" s="104">
        <v>1</v>
      </c>
      <c r="N43" s="89">
        <f t="shared" si="5"/>
        <v>36000</v>
      </c>
      <c r="O43" s="89">
        <f t="shared" si="7"/>
        <v>36000</v>
      </c>
      <c r="P43" s="116"/>
    </row>
    <row r="44" spans="1:17" ht="18" customHeight="1" x14ac:dyDescent="0.2">
      <c r="A44" s="116"/>
      <c r="B44" s="61" t="s">
        <v>18</v>
      </c>
      <c r="C44" s="116" t="s">
        <v>13</v>
      </c>
      <c r="D44" s="100">
        <v>18</v>
      </c>
      <c r="E44" s="116"/>
      <c r="F44" s="116"/>
      <c r="G44" s="58"/>
      <c r="H44" s="58"/>
      <c r="I44" s="59"/>
      <c r="J44" s="116"/>
      <c r="K44" s="116"/>
      <c r="L44" s="89">
        <v>25100</v>
      </c>
      <c r="M44" s="104">
        <v>1</v>
      </c>
      <c r="N44" s="89">
        <f t="shared" si="5"/>
        <v>452000</v>
      </c>
      <c r="O44" s="89">
        <f t="shared" si="7"/>
        <v>452000</v>
      </c>
      <c r="P44" s="116"/>
    </row>
    <row r="45" spans="1:17" ht="15.75" customHeight="1" x14ac:dyDescent="0.2">
      <c r="A45" s="116"/>
      <c r="B45" s="61" t="s">
        <v>19</v>
      </c>
      <c r="C45" s="116" t="s">
        <v>13</v>
      </c>
      <c r="D45" s="100">
        <v>7</v>
      </c>
      <c r="E45" s="116"/>
      <c r="F45" s="116"/>
      <c r="G45" s="58"/>
      <c r="H45" s="58"/>
      <c r="I45" s="59"/>
      <c r="J45" s="116"/>
      <c r="K45" s="116"/>
      <c r="L45" s="89">
        <v>6600</v>
      </c>
      <c r="M45" s="104">
        <v>1</v>
      </c>
      <c r="N45" s="89">
        <f t="shared" si="5"/>
        <v>46000</v>
      </c>
      <c r="O45" s="89">
        <f t="shared" si="7"/>
        <v>46000</v>
      </c>
      <c r="P45" s="116"/>
    </row>
    <row r="46" spans="1:17" ht="15.75" customHeight="1" x14ac:dyDescent="0.2">
      <c r="A46" s="116"/>
      <c r="B46" s="61" t="s">
        <v>50</v>
      </c>
      <c r="C46" s="116" t="s">
        <v>13</v>
      </c>
      <c r="D46" s="100">
        <v>1</v>
      </c>
      <c r="E46" s="116"/>
      <c r="F46" s="116"/>
      <c r="G46" s="58"/>
      <c r="H46" s="58"/>
      <c r="I46" s="59"/>
      <c r="J46" s="116"/>
      <c r="K46" s="116"/>
      <c r="L46" s="89">
        <v>15580</v>
      </c>
      <c r="M46" s="104">
        <v>1</v>
      </c>
      <c r="N46" s="89">
        <f t="shared" si="5"/>
        <v>16000</v>
      </c>
      <c r="O46" s="89">
        <f t="shared" si="7"/>
        <v>16000</v>
      </c>
      <c r="P46" s="116"/>
    </row>
    <row r="47" spans="1:17" ht="16.5" customHeight="1" x14ac:dyDescent="0.2">
      <c r="A47" s="116"/>
      <c r="B47" s="61" t="s">
        <v>51</v>
      </c>
      <c r="C47" s="116" t="s">
        <v>14</v>
      </c>
      <c r="D47" s="100">
        <v>10</v>
      </c>
      <c r="E47" s="116"/>
      <c r="F47" s="116"/>
      <c r="G47" s="58"/>
      <c r="H47" s="58"/>
      <c r="I47" s="59"/>
      <c r="J47" s="116" t="s">
        <v>27</v>
      </c>
      <c r="K47" s="116"/>
      <c r="L47" s="89">
        <v>849000</v>
      </c>
      <c r="M47" s="131">
        <v>1.03</v>
      </c>
      <c r="N47" s="89">
        <f t="shared" si="5"/>
        <v>8745000</v>
      </c>
      <c r="O47" s="89">
        <f t="shared" si="7"/>
        <v>8745000</v>
      </c>
      <c r="P47" s="116"/>
    </row>
    <row r="48" spans="1:17" ht="18.75" customHeight="1" x14ac:dyDescent="0.2">
      <c r="A48" s="116"/>
      <c r="B48" s="65" t="s">
        <v>164</v>
      </c>
      <c r="C48" s="116"/>
      <c r="D48" s="100"/>
      <c r="E48" s="116"/>
      <c r="F48" s="116"/>
      <c r="G48" s="58"/>
      <c r="H48" s="58"/>
      <c r="I48" s="59"/>
      <c r="J48" s="116"/>
      <c r="K48" s="116"/>
      <c r="L48" s="130"/>
      <c r="M48" s="131"/>
      <c r="N48" s="89"/>
      <c r="O48" s="89"/>
      <c r="P48" s="60"/>
    </row>
    <row r="49" spans="1:17" ht="114.75" customHeight="1" x14ac:dyDescent="0.2">
      <c r="A49" s="116"/>
      <c r="B49" s="61" t="s">
        <v>17</v>
      </c>
      <c r="C49" s="116" t="s">
        <v>0</v>
      </c>
      <c r="D49" s="100"/>
      <c r="E49" s="116">
        <v>44</v>
      </c>
      <c r="F49" s="116">
        <v>1</v>
      </c>
      <c r="G49" s="58">
        <v>867.9</v>
      </c>
      <c r="H49" s="58">
        <v>47.9</v>
      </c>
      <c r="I49" s="59">
        <f>+G49-H49</f>
        <v>820</v>
      </c>
      <c r="J49" s="66" t="s">
        <v>182</v>
      </c>
      <c r="K49" s="116" t="s">
        <v>12</v>
      </c>
      <c r="L49" s="89">
        <v>30000</v>
      </c>
      <c r="M49" s="104">
        <v>1</v>
      </c>
      <c r="N49" s="89">
        <f>ROUND(H49*L49*M49,-3)</f>
        <v>1437000</v>
      </c>
      <c r="O49" s="89">
        <f>ROUND(H49*L49*M49,-3)</f>
        <v>1437000</v>
      </c>
      <c r="P49" s="60"/>
    </row>
    <row r="50" spans="1:17" ht="18" customHeight="1" x14ac:dyDescent="0.2">
      <c r="A50" s="116"/>
      <c r="B50" s="65" t="s">
        <v>161</v>
      </c>
      <c r="C50" s="116"/>
      <c r="D50" s="100"/>
      <c r="E50" s="116"/>
      <c r="F50" s="116"/>
      <c r="G50" s="58"/>
      <c r="H50" s="58"/>
      <c r="I50" s="59"/>
      <c r="J50" s="116"/>
      <c r="K50" s="116"/>
      <c r="L50" s="89"/>
      <c r="M50" s="104"/>
      <c r="N50" s="89"/>
      <c r="O50" s="89"/>
      <c r="P50" s="60"/>
    </row>
    <row r="51" spans="1:17" ht="57.75" customHeight="1" x14ac:dyDescent="0.2">
      <c r="A51" s="117"/>
      <c r="B51" s="62" t="s">
        <v>166</v>
      </c>
      <c r="C51" s="117"/>
      <c r="D51" s="101"/>
      <c r="E51" s="117"/>
      <c r="F51" s="117"/>
      <c r="G51" s="63"/>
      <c r="H51" s="63">
        <f>+H49</f>
        <v>47.9</v>
      </c>
      <c r="I51" s="64"/>
      <c r="J51" s="68"/>
      <c r="K51" s="117"/>
      <c r="L51" s="89">
        <v>310000</v>
      </c>
      <c r="M51" s="132">
        <v>0.5</v>
      </c>
      <c r="N51" s="94">
        <f>ROUND(H51*L51*M51,-3)</f>
        <v>7425000</v>
      </c>
      <c r="O51" s="89">
        <f>ROUND(H51*L51*M51,-3)</f>
        <v>7425000</v>
      </c>
      <c r="P51" s="67"/>
    </row>
    <row r="52" spans="1:17" s="129" customFormat="1" ht="30" customHeight="1" x14ac:dyDescent="0.2">
      <c r="A52" s="119">
        <v>7</v>
      </c>
      <c r="B52" s="121" t="s">
        <v>267</v>
      </c>
      <c r="C52" s="119"/>
      <c r="D52" s="122"/>
      <c r="E52" s="119"/>
      <c r="F52" s="119"/>
      <c r="G52" s="123"/>
      <c r="H52" s="123"/>
      <c r="I52" s="124"/>
      <c r="J52" s="119"/>
      <c r="K52" s="119"/>
      <c r="L52" s="133"/>
      <c r="M52" s="126"/>
      <c r="N52" s="127">
        <f>SUM(N53:N58)</f>
        <v>14029000</v>
      </c>
      <c r="O52" s="127">
        <f>SUM(O54:O58)</f>
        <v>14029000</v>
      </c>
      <c r="P52" s="128"/>
      <c r="Q52" s="114">
        <f>O52</f>
        <v>14029000</v>
      </c>
    </row>
    <row r="53" spans="1:17" ht="19.5" customHeight="1" x14ac:dyDescent="0.2">
      <c r="A53" s="116"/>
      <c r="B53" s="57" t="s">
        <v>163</v>
      </c>
      <c r="C53" s="116"/>
      <c r="D53" s="100"/>
      <c r="E53" s="116"/>
      <c r="F53" s="116"/>
      <c r="G53" s="58"/>
      <c r="H53" s="58"/>
      <c r="I53" s="59"/>
      <c r="J53" s="116"/>
      <c r="K53" s="116"/>
      <c r="L53" s="130"/>
      <c r="M53" s="131"/>
      <c r="N53" s="89"/>
      <c r="O53" s="89"/>
      <c r="P53" s="60"/>
    </row>
    <row r="54" spans="1:17" ht="30.75" customHeight="1" x14ac:dyDescent="0.2">
      <c r="A54" s="116"/>
      <c r="B54" s="61" t="s">
        <v>184</v>
      </c>
      <c r="C54" s="116" t="s">
        <v>52</v>
      </c>
      <c r="D54" s="100">
        <v>1</v>
      </c>
      <c r="E54" s="116"/>
      <c r="F54" s="116"/>
      <c r="G54" s="58"/>
      <c r="H54" s="58"/>
      <c r="I54" s="59"/>
      <c r="J54" s="116"/>
      <c r="K54" s="116"/>
      <c r="L54" s="89">
        <v>1980000</v>
      </c>
      <c r="M54" s="131">
        <v>1.03</v>
      </c>
      <c r="N54" s="89">
        <f>ROUND(D54*L54*M54,-3)</f>
        <v>2039000</v>
      </c>
      <c r="O54" s="89">
        <f>ROUND(D54*L54*M54,-3)</f>
        <v>2039000</v>
      </c>
      <c r="P54" s="153" t="s">
        <v>268</v>
      </c>
    </row>
    <row r="55" spans="1:17" ht="42.75" customHeight="1" x14ac:dyDescent="0.2">
      <c r="A55" s="116"/>
      <c r="B55" s="108" t="s">
        <v>185</v>
      </c>
      <c r="C55" s="76" t="s">
        <v>0</v>
      </c>
      <c r="D55" s="109">
        <v>40</v>
      </c>
      <c r="E55" s="116"/>
      <c r="F55" s="116"/>
      <c r="G55" s="58"/>
      <c r="H55" s="58"/>
      <c r="I55" s="59"/>
      <c r="J55" s="116"/>
      <c r="K55" s="116"/>
      <c r="L55" s="89">
        <v>102000</v>
      </c>
      <c r="M55" s="131">
        <v>1.03</v>
      </c>
      <c r="N55" s="89">
        <f t="shared" ref="N55:N58" si="8">ROUND(D55*L55*M55,-3)</f>
        <v>4202000</v>
      </c>
      <c r="O55" s="89">
        <f>ROUND(D55*L55*M55,-3)</f>
        <v>4202000</v>
      </c>
      <c r="P55" s="153"/>
    </row>
    <row r="56" spans="1:17" ht="30.75" customHeight="1" x14ac:dyDescent="0.2">
      <c r="A56" s="116"/>
      <c r="B56" s="61" t="s">
        <v>183</v>
      </c>
      <c r="C56" s="116" t="s">
        <v>52</v>
      </c>
      <c r="D56" s="100">
        <v>2</v>
      </c>
      <c r="E56" s="116"/>
      <c r="F56" s="116"/>
      <c r="G56" s="58"/>
      <c r="H56" s="58"/>
      <c r="I56" s="59"/>
      <c r="J56" s="116"/>
      <c r="K56" s="116"/>
      <c r="L56" s="89">
        <v>1980000</v>
      </c>
      <c r="M56" s="131">
        <v>1.03</v>
      </c>
      <c r="N56" s="89">
        <f t="shared" si="8"/>
        <v>4079000</v>
      </c>
      <c r="O56" s="89">
        <f>ROUND(D56*L56*M56,-3)</f>
        <v>4079000</v>
      </c>
      <c r="P56" s="153"/>
    </row>
    <row r="57" spans="1:17" ht="46.5" customHeight="1" x14ac:dyDescent="0.2">
      <c r="A57" s="116"/>
      <c r="B57" s="108" t="s">
        <v>186</v>
      </c>
      <c r="C57" s="76" t="s">
        <v>0</v>
      </c>
      <c r="D57" s="109">
        <v>32</v>
      </c>
      <c r="E57" s="116"/>
      <c r="F57" s="116"/>
      <c r="G57" s="58"/>
      <c r="H57" s="58"/>
      <c r="I57" s="59"/>
      <c r="J57" s="116"/>
      <c r="K57" s="116"/>
      <c r="L57" s="89">
        <v>102000</v>
      </c>
      <c r="M57" s="131">
        <v>1.03</v>
      </c>
      <c r="N57" s="89">
        <f t="shared" ref="N57" si="9">ROUND(D57*L57*M57,-3)</f>
        <v>3362000</v>
      </c>
      <c r="O57" s="89">
        <f>ROUND(D57*L57*M57,-3)</f>
        <v>3362000</v>
      </c>
      <c r="P57" s="153"/>
    </row>
    <row r="58" spans="1:17" ht="18.75" customHeight="1" x14ac:dyDescent="0.2">
      <c r="A58" s="117"/>
      <c r="B58" s="62" t="s">
        <v>53</v>
      </c>
      <c r="C58" s="117" t="s">
        <v>13</v>
      </c>
      <c r="D58" s="101">
        <v>45</v>
      </c>
      <c r="E58" s="117"/>
      <c r="F58" s="117"/>
      <c r="G58" s="63"/>
      <c r="H58" s="63"/>
      <c r="I58" s="64"/>
      <c r="J58" s="117"/>
      <c r="K58" s="117"/>
      <c r="L58" s="94">
        <v>7700</v>
      </c>
      <c r="M58" s="132">
        <v>1</v>
      </c>
      <c r="N58" s="94">
        <f t="shared" si="8"/>
        <v>347000</v>
      </c>
      <c r="O58" s="94">
        <f>ROUND(D58*L58*M58,-3)</f>
        <v>347000</v>
      </c>
      <c r="P58" s="154"/>
    </row>
    <row r="59" spans="1:17" s="129" customFormat="1" ht="24.75" customHeight="1" x14ac:dyDescent="0.2">
      <c r="A59" s="119">
        <v>8</v>
      </c>
      <c r="B59" s="121" t="s">
        <v>54</v>
      </c>
      <c r="C59" s="119"/>
      <c r="D59" s="122"/>
      <c r="E59" s="119"/>
      <c r="F59" s="119"/>
      <c r="G59" s="123"/>
      <c r="H59" s="123"/>
      <c r="I59" s="124"/>
      <c r="J59" s="119"/>
      <c r="K59" s="119"/>
      <c r="L59" s="133"/>
      <c r="M59" s="134"/>
      <c r="N59" s="127">
        <f>SUM(N60:N65)</f>
        <v>16708000</v>
      </c>
      <c r="O59" s="127">
        <f>SUM(O61:O65)</f>
        <v>16708000</v>
      </c>
      <c r="P59" s="128"/>
      <c r="Q59" s="114">
        <f>O59</f>
        <v>16708000</v>
      </c>
    </row>
    <row r="60" spans="1:17" ht="12" customHeight="1" x14ac:dyDescent="0.2">
      <c r="A60" s="116"/>
      <c r="B60" s="57" t="s">
        <v>163</v>
      </c>
      <c r="C60" s="116"/>
      <c r="D60" s="100"/>
      <c r="E60" s="116"/>
      <c r="F60" s="116"/>
      <c r="G60" s="58"/>
      <c r="H60" s="58"/>
      <c r="I60" s="59"/>
      <c r="J60" s="116"/>
      <c r="K60" s="116"/>
      <c r="L60" s="130"/>
      <c r="M60" s="104"/>
      <c r="N60" s="89"/>
      <c r="O60" s="89"/>
      <c r="P60" s="60"/>
    </row>
    <row r="61" spans="1:17" ht="13.5" customHeight="1" x14ac:dyDescent="0.2">
      <c r="A61" s="116"/>
      <c r="B61" s="61" t="s">
        <v>43</v>
      </c>
      <c r="C61" s="116" t="s">
        <v>0</v>
      </c>
      <c r="D61" s="100">
        <f>+H63</f>
        <v>91</v>
      </c>
      <c r="E61" s="116"/>
      <c r="F61" s="116"/>
      <c r="G61" s="58"/>
      <c r="H61" s="58"/>
      <c r="I61" s="59"/>
      <c r="J61" s="116"/>
      <c r="K61" s="116"/>
      <c r="L61" s="89">
        <v>3600</v>
      </c>
      <c r="M61" s="104">
        <v>1</v>
      </c>
      <c r="N61" s="89">
        <f t="shared" ref="N61" si="10">ROUND(D61*L61*M61,-3)</f>
        <v>328000</v>
      </c>
      <c r="O61" s="89">
        <f>ROUND(D61*L61*M61,-3)</f>
        <v>328000</v>
      </c>
      <c r="P61" s="116"/>
    </row>
    <row r="62" spans="1:17" ht="13.5" customHeight="1" x14ac:dyDescent="0.2">
      <c r="A62" s="116"/>
      <c r="B62" s="65" t="s">
        <v>164</v>
      </c>
      <c r="C62" s="116"/>
      <c r="D62" s="100"/>
      <c r="E62" s="116"/>
      <c r="F62" s="116"/>
      <c r="G62" s="58"/>
      <c r="H62" s="58"/>
      <c r="I62" s="59"/>
      <c r="J62" s="116"/>
      <c r="K62" s="116"/>
      <c r="L62" s="89"/>
      <c r="M62" s="104"/>
      <c r="N62" s="89"/>
      <c r="O62" s="89"/>
      <c r="P62" s="60"/>
    </row>
    <row r="63" spans="1:17" ht="72.75" customHeight="1" x14ac:dyDescent="0.2">
      <c r="A63" s="116"/>
      <c r="B63" s="61" t="s">
        <v>40</v>
      </c>
      <c r="C63" s="116" t="s">
        <v>0</v>
      </c>
      <c r="D63" s="100"/>
      <c r="E63" s="116">
        <v>31</v>
      </c>
      <c r="F63" s="116">
        <v>1</v>
      </c>
      <c r="G63" s="58">
        <v>862.5</v>
      </c>
      <c r="H63" s="58">
        <v>91</v>
      </c>
      <c r="I63" s="59">
        <f>+G63-H63</f>
        <v>771.5</v>
      </c>
      <c r="J63" s="66" t="s">
        <v>289</v>
      </c>
      <c r="K63" s="116" t="s">
        <v>12</v>
      </c>
      <c r="L63" s="89">
        <v>30000</v>
      </c>
      <c r="M63" s="104">
        <v>1</v>
      </c>
      <c r="N63" s="89">
        <f>ROUND(H63*L63*M63,-3)</f>
        <v>2730000</v>
      </c>
      <c r="O63" s="89">
        <f>ROUND(H63*L63*M63,-3)</f>
        <v>2730000</v>
      </c>
      <c r="P63" s="60"/>
    </row>
    <row r="64" spans="1:17" ht="13.5" customHeight="1" x14ac:dyDescent="0.2">
      <c r="A64" s="116"/>
      <c r="B64" s="65" t="s">
        <v>161</v>
      </c>
      <c r="C64" s="116"/>
      <c r="D64" s="100"/>
      <c r="E64" s="116"/>
      <c r="F64" s="116"/>
      <c r="G64" s="58"/>
      <c r="H64" s="58"/>
      <c r="I64" s="59"/>
      <c r="J64" s="116"/>
      <c r="K64" s="116"/>
      <c r="L64" s="89"/>
      <c r="M64" s="104"/>
      <c r="N64" s="89"/>
      <c r="O64" s="89"/>
      <c r="P64" s="60"/>
    </row>
    <row r="65" spans="1:17" ht="51" customHeight="1" x14ac:dyDescent="0.2">
      <c r="A65" s="117"/>
      <c r="B65" s="62" t="s">
        <v>269</v>
      </c>
      <c r="C65" s="117"/>
      <c r="D65" s="101"/>
      <c r="E65" s="117"/>
      <c r="F65" s="117"/>
      <c r="G65" s="63"/>
      <c r="H65" s="63">
        <f>+H63</f>
        <v>91</v>
      </c>
      <c r="I65" s="64"/>
      <c r="J65" s="68"/>
      <c r="K65" s="117"/>
      <c r="L65" s="89">
        <v>30000</v>
      </c>
      <c r="M65" s="132">
        <v>5</v>
      </c>
      <c r="N65" s="94">
        <f>ROUND(H65*L65*M65,-3)</f>
        <v>13650000</v>
      </c>
      <c r="O65" s="89">
        <f>ROUND(H65*L65*M65,-3)</f>
        <v>13650000</v>
      </c>
      <c r="P65" s="67"/>
    </row>
    <row r="66" spans="1:17" s="129" customFormat="1" ht="25.5" customHeight="1" x14ac:dyDescent="0.2">
      <c r="A66" s="119">
        <v>9</v>
      </c>
      <c r="B66" s="121" t="s">
        <v>55</v>
      </c>
      <c r="C66" s="119"/>
      <c r="D66" s="122"/>
      <c r="E66" s="119"/>
      <c r="F66" s="119"/>
      <c r="G66" s="123"/>
      <c r="H66" s="123"/>
      <c r="I66" s="124"/>
      <c r="J66" s="119"/>
      <c r="K66" s="119"/>
      <c r="L66" s="133"/>
      <c r="M66" s="134"/>
      <c r="N66" s="127">
        <f>SUM(N67:N90)</f>
        <v>31943000</v>
      </c>
      <c r="O66" s="127">
        <f>SUM(O68:O90)</f>
        <v>31943000</v>
      </c>
      <c r="P66" s="128"/>
      <c r="Q66" s="114">
        <f>O66</f>
        <v>31943000</v>
      </c>
    </row>
    <row r="67" spans="1:17" x14ac:dyDescent="0.2">
      <c r="A67" s="116"/>
      <c r="B67" s="57" t="s">
        <v>163</v>
      </c>
      <c r="C67" s="116"/>
      <c r="D67" s="100"/>
      <c r="E67" s="116"/>
      <c r="F67" s="116"/>
      <c r="G67" s="58"/>
      <c r="H67" s="58"/>
      <c r="I67" s="59"/>
      <c r="J67" s="116"/>
      <c r="K67" s="116"/>
      <c r="L67" s="130"/>
      <c r="M67" s="104"/>
      <c r="N67" s="89"/>
      <c r="O67" s="89"/>
      <c r="P67" s="60"/>
    </row>
    <row r="68" spans="1:17" x14ac:dyDescent="0.2">
      <c r="A68" s="116"/>
      <c r="B68" s="61" t="s">
        <v>34</v>
      </c>
      <c r="C68" s="116" t="s">
        <v>13</v>
      </c>
      <c r="D68" s="100">
        <v>2</v>
      </c>
      <c r="E68" s="116"/>
      <c r="F68" s="116"/>
      <c r="G68" s="58"/>
      <c r="H68" s="58"/>
      <c r="I68" s="59"/>
      <c r="J68" s="116"/>
      <c r="K68" s="116"/>
      <c r="L68" s="89">
        <v>11620</v>
      </c>
      <c r="M68" s="104">
        <v>1</v>
      </c>
      <c r="N68" s="89">
        <f t="shared" ref="N68:N84" si="11">ROUND(D68*L68*M68,-3)</f>
        <v>23000</v>
      </c>
      <c r="O68" s="89">
        <f t="shared" ref="O68:O84" si="12">ROUND(D68*L68*M68,-3)</f>
        <v>23000</v>
      </c>
      <c r="P68" s="153" t="s">
        <v>66</v>
      </c>
    </row>
    <row r="69" spans="1:17" x14ac:dyDescent="0.2">
      <c r="A69" s="116"/>
      <c r="B69" s="61" t="s">
        <v>56</v>
      </c>
      <c r="C69" s="116" t="s">
        <v>13</v>
      </c>
      <c r="D69" s="100">
        <v>3</v>
      </c>
      <c r="E69" s="116"/>
      <c r="F69" s="116"/>
      <c r="G69" s="58"/>
      <c r="H69" s="58"/>
      <c r="I69" s="59"/>
      <c r="J69" s="116"/>
      <c r="K69" s="116"/>
      <c r="L69" s="89">
        <v>54380</v>
      </c>
      <c r="M69" s="104">
        <v>1</v>
      </c>
      <c r="N69" s="89">
        <f t="shared" si="11"/>
        <v>163000</v>
      </c>
      <c r="O69" s="89">
        <f t="shared" si="12"/>
        <v>163000</v>
      </c>
      <c r="P69" s="153"/>
    </row>
    <row r="70" spans="1:17" x14ac:dyDescent="0.2">
      <c r="A70" s="116"/>
      <c r="B70" s="61" t="s">
        <v>57</v>
      </c>
      <c r="C70" s="116" t="s">
        <v>13</v>
      </c>
      <c r="D70" s="100">
        <v>1</v>
      </c>
      <c r="E70" s="116"/>
      <c r="F70" s="116"/>
      <c r="G70" s="58"/>
      <c r="H70" s="58"/>
      <c r="I70" s="59"/>
      <c r="J70" s="116"/>
      <c r="K70" s="116"/>
      <c r="L70" s="89">
        <v>31550</v>
      </c>
      <c r="M70" s="104">
        <v>1</v>
      </c>
      <c r="N70" s="89">
        <f t="shared" si="11"/>
        <v>32000</v>
      </c>
      <c r="O70" s="89">
        <f t="shared" si="12"/>
        <v>32000</v>
      </c>
      <c r="P70" s="153"/>
    </row>
    <row r="71" spans="1:17" ht="24" x14ac:dyDescent="0.2">
      <c r="A71" s="116"/>
      <c r="B71" s="61" t="s">
        <v>189</v>
      </c>
      <c r="C71" s="116" t="s">
        <v>0</v>
      </c>
      <c r="D71" s="100">
        <v>7.6000000000000005</v>
      </c>
      <c r="E71" s="116"/>
      <c r="F71" s="116"/>
      <c r="G71" s="58"/>
      <c r="H71" s="58"/>
      <c r="I71" s="59"/>
      <c r="J71" s="116" t="s">
        <v>28</v>
      </c>
      <c r="K71" s="116"/>
      <c r="L71" s="89">
        <v>679000</v>
      </c>
      <c r="M71" s="131">
        <v>1.03</v>
      </c>
      <c r="N71" s="89">
        <f t="shared" si="11"/>
        <v>5315000</v>
      </c>
      <c r="O71" s="89">
        <f>ROUND(D71*L71*M71,-3)</f>
        <v>5315000</v>
      </c>
      <c r="P71" s="153" t="s">
        <v>65</v>
      </c>
    </row>
    <row r="72" spans="1:17" ht="24" x14ac:dyDescent="0.2">
      <c r="A72" s="116"/>
      <c r="B72" s="61" t="s">
        <v>58</v>
      </c>
      <c r="C72" s="116" t="s">
        <v>16</v>
      </c>
      <c r="D72" s="100">
        <v>1.1000000000000001</v>
      </c>
      <c r="E72" s="116"/>
      <c r="F72" s="116"/>
      <c r="G72" s="58"/>
      <c r="H72" s="58"/>
      <c r="I72" s="59"/>
      <c r="J72" s="116" t="s">
        <v>28</v>
      </c>
      <c r="K72" s="116"/>
      <c r="L72" s="89">
        <v>2339000</v>
      </c>
      <c r="M72" s="131">
        <v>1.03</v>
      </c>
      <c r="N72" s="89">
        <f t="shared" si="11"/>
        <v>2650000</v>
      </c>
      <c r="O72" s="89">
        <f>ROUND(D72*L72*M72,-3)</f>
        <v>2650000</v>
      </c>
      <c r="P72" s="153"/>
    </row>
    <row r="73" spans="1:17" ht="24" x14ac:dyDescent="0.2">
      <c r="A73" s="116"/>
      <c r="B73" s="61" t="s">
        <v>254</v>
      </c>
      <c r="C73" s="116" t="s">
        <v>0</v>
      </c>
      <c r="D73" s="100">
        <v>13.36</v>
      </c>
      <c r="E73" s="116"/>
      <c r="F73" s="116"/>
      <c r="G73" s="58"/>
      <c r="H73" s="58"/>
      <c r="I73" s="59"/>
      <c r="J73" s="116" t="s">
        <v>28</v>
      </c>
      <c r="K73" s="116"/>
      <c r="L73" s="89">
        <v>215000</v>
      </c>
      <c r="M73" s="131">
        <v>1.03</v>
      </c>
      <c r="N73" s="89">
        <f t="shared" si="11"/>
        <v>2959000</v>
      </c>
      <c r="O73" s="89">
        <f t="shared" si="12"/>
        <v>2959000</v>
      </c>
      <c r="P73" s="153"/>
    </row>
    <row r="74" spans="1:17" ht="24" x14ac:dyDescent="0.2">
      <c r="A74" s="116"/>
      <c r="B74" s="61" t="s">
        <v>187</v>
      </c>
      <c r="C74" s="116" t="s">
        <v>16</v>
      </c>
      <c r="D74" s="100">
        <v>1.32</v>
      </c>
      <c r="E74" s="116"/>
      <c r="F74" s="116"/>
      <c r="G74" s="58"/>
      <c r="H74" s="58"/>
      <c r="I74" s="59"/>
      <c r="J74" s="116" t="s">
        <v>28</v>
      </c>
      <c r="K74" s="116"/>
      <c r="L74" s="89">
        <v>1000000</v>
      </c>
      <c r="M74" s="131">
        <v>1.03</v>
      </c>
      <c r="N74" s="89">
        <f t="shared" si="11"/>
        <v>1360000</v>
      </c>
      <c r="O74" s="89">
        <f t="shared" si="12"/>
        <v>1360000</v>
      </c>
      <c r="P74" s="153"/>
    </row>
    <row r="75" spans="1:17" ht="24" x14ac:dyDescent="0.2">
      <c r="A75" s="116"/>
      <c r="B75" s="61" t="s">
        <v>188</v>
      </c>
      <c r="C75" s="116" t="s">
        <v>16</v>
      </c>
      <c r="D75" s="100">
        <v>0.16000000000000003</v>
      </c>
      <c r="E75" s="116"/>
      <c r="F75" s="116"/>
      <c r="G75" s="58"/>
      <c r="H75" s="58"/>
      <c r="I75" s="59"/>
      <c r="J75" s="116" t="s">
        <v>28</v>
      </c>
      <c r="K75" s="116"/>
      <c r="L75" s="89">
        <v>2828000</v>
      </c>
      <c r="M75" s="131">
        <v>1.03</v>
      </c>
      <c r="N75" s="89">
        <f t="shared" si="11"/>
        <v>466000</v>
      </c>
      <c r="O75" s="89">
        <f t="shared" si="12"/>
        <v>466000</v>
      </c>
      <c r="P75" s="153"/>
    </row>
    <row r="76" spans="1:17" ht="36" x14ac:dyDescent="0.2">
      <c r="A76" s="116"/>
      <c r="B76" s="61" t="s">
        <v>59</v>
      </c>
      <c r="C76" s="116" t="s">
        <v>0</v>
      </c>
      <c r="D76" s="100">
        <v>14</v>
      </c>
      <c r="E76" s="116"/>
      <c r="F76" s="116"/>
      <c r="G76" s="58"/>
      <c r="H76" s="58"/>
      <c r="I76" s="59"/>
      <c r="J76" s="116" t="s">
        <v>28</v>
      </c>
      <c r="K76" s="116"/>
      <c r="L76" s="89">
        <f>577000+215000</f>
        <v>792000</v>
      </c>
      <c r="M76" s="131">
        <v>1.03</v>
      </c>
      <c r="N76" s="89">
        <f t="shared" si="11"/>
        <v>11421000</v>
      </c>
      <c r="O76" s="89">
        <f t="shared" si="12"/>
        <v>11421000</v>
      </c>
      <c r="P76" s="153"/>
    </row>
    <row r="77" spans="1:17" ht="12.75" customHeight="1" x14ac:dyDescent="0.2">
      <c r="A77" s="116"/>
      <c r="B77" s="61" t="s">
        <v>60</v>
      </c>
      <c r="C77" s="116" t="s">
        <v>13</v>
      </c>
      <c r="D77" s="100">
        <v>2</v>
      </c>
      <c r="E77" s="116"/>
      <c r="F77" s="116"/>
      <c r="G77" s="58"/>
      <c r="H77" s="58"/>
      <c r="I77" s="59"/>
      <c r="J77" s="116"/>
      <c r="K77" s="116"/>
      <c r="L77" s="89">
        <v>12800</v>
      </c>
      <c r="M77" s="104">
        <v>1</v>
      </c>
      <c r="N77" s="89">
        <f t="shared" si="11"/>
        <v>26000</v>
      </c>
      <c r="O77" s="89">
        <f t="shared" si="12"/>
        <v>26000</v>
      </c>
      <c r="P77" s="153" t="s">
        <v>64</v>
      </c>
    </row>
    <row r="78" spans="1:17" ht="12.75" customHeight="1" x14ac:dyDescent="0.2">
      <c r="A78" s="116"/>
      <c r="B78" s="61" t="s">
        <v>61</v>
      </c>
      <c r="C78" s="116" t="s">
        <v>13</v>
      </c>
      <c r="D78" s="100">
        <v>1</v>
      </c>
      <c r="E78" s="116"/>
      <c r="F78" s="116"/>
      <c r="G78" s="58"/>
      <c r="H78" s="58"/>
      <c r="I78" s="59"/>
      <c r="J78" s="116"/>
      <c r="K78" s="116"/>
      <c r="L78" s="89">
        <v>34060</v>
      </c>
      <c r="M78" s="104">
        <v>1</v>
      </c>
      <c r="N78" s="89">
        <f t="shared" si="11"/>
        <v>34000</v>
      </c>
      <c r="O78" s="89">
        <f t="shared" si="12"/>
        <v>34000</v>
      </c>
      <c r="P78" s="153"/>
    </row>
    <row r="79" spans="1:17" ht="12.75" customHeight="1" x14ac:dyDescent="0.2">
      <c r="A79" s="116"/>
      <c r="B79" s="61" t="s">
        <v>25</v>
      </c>
      <c r="C79" s="116" t="s">
        <v>24</v>
      </c>
      <c r="D79" s="100">
        <v>2</v>
      </c>
      <c r="E79" s="116"/>
      <c r="F79" s="116"/>
      <c r="G79" s="58"/>
      <c r="H79" s="58"/>
      <c r="I79" s="59"/>
      <c r="J79" s="116"/>
      <c r="K79" s="116"/>
      <c r="L79" s="89">
        <v>110000</v>
      </c>
      <c r="M79" s="104">
        <v>1</v>
      </c>
      <c r="N79" s="89">
        <f t="shared" si="11"/>
        <v>220000</v>
      </c>
      <c r="O79" s="89">
        <f t="shared" si="12"/>
        <v>220000</v>
      </c>
      <c r="P79" s="153"/>
    </row>
    <row r="80" spans="1:17" ht="13.5" customHeight="1" x14ac:dyDescent="0.2">
      <c r="A80" s="116"/>
      <c r="B80" s="61" t="s">
        <v>48</v>
      </c>
      <c r="C80" s="116" t="s">
        <v>14</v>
      </c>
      <c r="D80" s="100">
        <v>5</v>
      </c>
      <c r="E80" s="116"/>
      <c r="F80" s="116"/>
      <c r="G80" s="58"/>
      <c r="H80" s="58"/>
      <c r="I80" s="59"/>
      <c r="J80" s="116"/>
      <c r="K80" s="116"/>
      <c r="L80" s="89">
        <v>50000</v>
      </c>
      <c r="M80" s="104">
        <v>1</v>
      </c>
      <c r="N80" s="89">
        <f t="shared" si="11"/>
        <v>250000</v>
      </c>
      <c r="O80" s="89">
        <f t="shared" si="12"/>
        <v>250000</v>
      </c>
      <c r="P80" s="153"/>
    </row>
    <row r="81" spans="1:17" ht="13.5" customHeight="1" x14ac:dyDescent="0.2">
      <c r="A81" s="116"/>
      <c r="B81" s="61" t="s">
        <v>18</v>
      </c>
      <c r="C81" s="116" t="s">
        <v>13</v>
      </c>
      <c r="D81" s="100">
        <v>25</v>
      </c>
      <c r="E81" s="116"/>
      <c r="F81" s="116"/>
      <c r="G81" s="58"/>
      <c r="H81" s="58"/>
      <c r="I81" s="59"/>
      <c r="J81" s="116"/>
      <c r="K81" s="116"/>
      <c r="L81" s="89">
        <v>25100</v>
      </c>
      <c r="M81" s="104">
        <v>1</v>
      </c>
      <c r="N81" s="89">
        <f t="shared" si="11"/>
        <v>628000</v>
      </c>
      <c r="O81" s="89">
        <f t="shared" si="12"/>
        <v>628000</v>
      </c>
      <c r="P81" s="153"/>
    </row>
    <row r="82" spans="1:17" ht="12.75" customHeight="1" x14ac:dyDescent="0.2">
      <c r="A82" s="116"/>
      <c r="B82" s="61" t="s">
        <v>19</v>
      </c>
      <c r="C82" s="116" t="s">
        <v>13</v>
      </c>
      <c r="D82" s="100">
        <v>15</v>
      </c>
      <c r="E82" s="116"/>
      <c r="F82" s="116"/>
      <c r="G82" s="58"/>
      <c r="H82" s="58"/>
      <c r="I82" s="59"/>
      <c r="J82" s="116"/>
      <c r="K82" s="116"/>
      <c r="L82" s="89">
        <v>6600</v>
      </c>
      <c r="M82" s="104">
        <v>1</v>
      </c>
      <c r="N82" s="89">
        <f t="shared" si="11"/>
        <v>99000</v>
      </c>
      <c r="O82" s="89">
        <f t="shared" si="12"/>
        <v>99000</v>
      </c>
      <c r="P82" s="153"/>
    </row>
    <row r="83" spans="1:17" ht="12.75" customHeight="1" x14ac:dyDescent="0.2">
      <c r="A83" s="116"/>
      <c r="B83" s="61" t="s">
        <v>62</v>
      </c>
      <c r="C83" s="116" t="s">
        <v>13</v>
      </c>
      <c r="D83" s="100">
        <v>3</v>
      </c>
      <c r="E83" s="116"/>
      <c r="F83" s="116"/>
      <c r="G83" s="58"/>
      <c r="H83" s="58"/>
      <c r="I83" s="59"/>
      <c r="J83" s="116"/>
      <c r="K83" s="116"/>
      <c r="L83" s="89">
        <v>53000</v>
      </c>
      <c r="M83" s="104">
        <v>1</v>
      </c>
      <c r="N83" s="89">
        <f t="shared" si="11"/>
        <v>159000</v>
      </c>
      <c r="O83" s="89">
        <f t="shared" si="12"/>
        <v>159000</v>
      </c>
      <c r="P83" s="153"/>
    </row>
    <row r="84" spans="1:17" ht="12.75" customHeight="1" x14ac:dyDescent="0.2">
      <c r="A84" s="116"/>
      <c r="B84" s="61" t="s">
        <v>63</v>
      </c>
      <c r="C84" s="116" t="s">
        <v>13</v>
      </c>
      <c r="D84" s="100">
        <v>1</v>
      </c>
      <c r="E84" s="116"/>
      <c r="F84" s="116"/>
      <c r="G84" s="58"/>
      <c r="H84" s="58"/>
      <c r="I84" s="59"/>
      <c r="J84" s="116"/>
      <c r="K84" s="116"/>
      <c r="L84" s="89">
        <v>250000</v>
      </c>
      <c r="M84" s="104">
        <v>1</v>
      </c>
      <c r="N84" s="89">
        <f t="shared" si="11"/>
        <v>250000</v>
      </c>
      <c r="O84" s="89">
        <f t="shared" si="12"/>
        <v>250000</v>
      </c>
      <c r="P84" s="153"/>
    </row>
    <row r="85" spans="1:17" ht="13.5" customHeight="1" x14ac:dyDescent="0.2">
      <c r="A85" s="116"/>
      <c r="B85" s="65" t="s">
        <v>164</v>
      </c>
      <c r="C85" s="116"/>
      <c r="D85" s="100"/>
      <c r="E85" s="116"/>
      <c r="F85" s="116"/>
      <c r="G85" s="58"/>
      <c r="H85" s="58"/>
      <c r="I85" s="59"/>
      <c r="J85" s="116"/>
      <c r="K85" s="116"/>
      <c r="L85" s="130"/>
      <c r="M85" s="104"/>
      <c r="N85" s="89"/>
      <c r="O85" s="89"/>
      <c r="P85" s="60"/>
    </row>
    <row r="86" spans="1:17" ht="108" x14ac:dyDescent="0.2">
      <c r="A86" s="116"/>
      <c r="B86" s="61" t="s">
        <v>17</v>
      </c>
      <c r="C86" s="116" t="s">
        <v>0</v>
      </c>
      <c r="D86" s="100"/>
      <c r="E86" s="116">
        <v>30</v>
      </c>
      <c r="F86" s="116">
        <v>1</v>
      </c>
      <c r="G86" s="58">
        <v>1045.5</v>
      </c>
      <c r="H86" s="58">
        <v>5.8</v>
      </c>
      <c r="I86" s="59">
        <v>1039.7</v>
      </c>
      <c r="J86" s="66" t="s">
        <v>190</v>
      </c>
      <c r="K86" s="116" t="s">
        <v>12</v>
      </c>
      <c r="L86" s="89">
        <v>30000</v>
      </c>
      <c r="M86" s="104">
        <v>1</v>
      </c>
      <c r="N86" s="89">
        <f t="shared" ref="N86:N87" si="13">ROUND(H86*L86*M86,-3)</f>
        <v>174000</v>
      </c>
      <c r="O86" s="89">
        <f>ROUND(H86*L86*M86,-3)</f>
        <v>174000</v>
      </c>
      <c r="P86" s="60"/>
    </row>
    <row r="87" spans="1:17" ht="76.5" customHeight="1" x14ac:dyDescent="0.2">
      <c r="A87" s="116"/>
      <c r="B87" s="61" t="s">
        <v>26</v>
      </c>
      <c r="C87" s="116" t="s">
        <v>0</v>
      </c>
      <c r="D87" s="100"/>
      <c r="E87" s="116">
        <v>40</v>
      </c>
      <c r="F87" s="116">
        <v>2</v>
      </c>
      <c r="G87" s="58">
        <v>1472.6</v>
      </c>
      <c r="H87" s="58">
        <v>53.5</v>
      </c>
      <c r="I87" s="59">
        <f>+G87-H87</f>
        <v>1419.1</v>
      </c>
      <c r="J87" s="66" t="s">
        <v>191</v>
      </c>
      <c r="K87" s="116" t="s">
        <v>12</v>
      </c>
      <c r="L87" s="89">
        <v>30000</v>
      </c>
      <c r="M87" s="104">
        <v>1</v>
      </c>
      <c r="N87" s="89">
        <f t="shared" si="13"/>
        <v>1605000</v>
      </c>
      <c r="O87" s="89">
        <f>ROUND(H87*L87*M87,-3)</f>
        <v>1605000</v>
      </c>
      <c r="P87" s="60"/>
    </row>
    <row r="88" spans="1:17" ht="16.5" customHeight="1" x14ac:dyDescent="0.2">
      <c r="A88" s="116"/>
      <c r="B88" s="65" t="s">
        <v>161</v>
      </c>
      <c r="C88" s="116"/>
      <c r="D88" s="100"/>
      <c r="E88" s="116"/>
      <c r="F88" s="116"/>
      <c r="G88" s="58"/>
      <c r="H88" s="58"/>
      <c r="I88" s="59"/>
      <c r="J88" s="116"/>
      <c r="K88" s="116"/>
      <c r="L88" s="89"/>
      <c r="M88" s="104"/>
      <c r="N88" s="89"/>
      <c r="O88" s="89"/>
      <c r="P88" s="60"/>
    </row>
    <row r="89" spans="1:17" ht="48" x14ac:dyDescent="0.2">
      <c r="A89" s="116"/>
      <c r="B89" s="61" t="s">
        <v>166</v>
      </c>
      <c r="C89" s="116"/>
      <c r="D89" s="100"/>
      <c r="E89" s="116"/>
      <c r="F89" s="116"/>
      <c r="G89" s="58"/>
      <c r="H89" s="58">
        <f>+H86</f>
        <v>5.8</v>
      </c>
      <c r="I89" s="59"/>
      <c r="J89" s="69"/>
      <c r="K89" s="116"/>
      <c r="L89" s="89">
        <v>310000</v>
      </c>
      <c r="M89" s="104">
        <v>0.5</v>
      </c>
      <c r="N89" s="89">
        <f>ROUND(H89*L89*M89,-3)</f>
        <v>899000</v>
      </c>
      <c r="O89" s="89">
        <f>ROUND(H89*L89*M89,-3)</f>
        <v>899000</v>
      </c>
      <c r="P89" s="60"/>
    </row>
    <row r="90" spans="1:17" ht="60" x14ac:dyDescent="0.2">
      <c r="A90" s="117"/>
      <c r="B90" s="62" t="s">
        <v>162</v>
      </c>
      <c r="C90" s="117"/>
      <c r="D90" s="101"/>
      <c r="E90" s="117"/>
      <c r="F90" s="117"/>
      <c r="G90" s="63"/>
      <c r="H90" s="63">
        <f>+H87</f>
        <v>53.5</v>
      </c>
      <c r="I90" s="64"/>
      <c r="J90" s="68"/>
      <c r="K90" s="117" t="s">
        <v>12</v>
      </c>
      <c r="L90" s="94">
        <v>30000</v>
      </c>
      <c r="M90" s="132">
        <v>2</v>
      </c>
      <c r="N90" s="94">
        <f>ROUND(H90*L90*M90,-3)</f>
        <v>3210000</v>
      </c>
      <c r="O90" s="94">
        <f>ROUND(H90*L90*M90,-3)</f>
        <v>3210000</v>
      </c>
      <c r="P90" s="67"/>
    </row>
    <row r="91" spans="1:17" s="129" customFormat="1" ht="31.5" customHeight="1" x14ac:dyDescent="0.2">
      <c r="A91" s="119">
        <v>10</v>
      </c>
      <c r="B91" s="121" t="s">
        <v>69</v>
      </c>
      <c r="C91" s="119"/>
      <c r="D91" s="122"/>
      <c r="E91" s="119"/>
      <c r="F91" s="119"/>
      <c r="G91" s="123"/>
      <c r="H91" s="123"/>
      <c r="I91" s="124"/>
      <c r="J91" s="119"/>
      <c r="K91" s="119"/>
      <c r="L91" s="133"/>
      <c r="M91" s="134"/>
      <c r="N91" s="127">
        <f>SUM(N92:N101)</f>
        <v>24178000</v>
      </c>
      <c r="O91" s="127">
        <f>SUM(O93:O101)</f>
        <v>24178000</v>
      </c>
      <c r="P91" s="128"/>
      <c r="Q91" s="114">
        <f>O91</f>
        <v>24178000</v>
      </c>
    </row>
    <row r="92" spans="1:17" ht="23.25" customHeight="1" x14ac:dyDescent="0.2">
      <c r="A92" s="116"/>
      <c r="B92" s="57" t="s">
        <v>163</v>
      </c>
      <c r="C92" s="116"/>
      <c r="D92" s="100"/>
      <c r="E92" s="116"/>
      <c r="F92" s="116"/>
      <c r="G92" s="58"/>
      <c r="H92" s="58"/>
      <c r="I92" s="59"/>
      <c r="J92" s="116"/>
      <c r="K92" s="116"/>
      <c r="L92" s="130"/>
      <c r="M92" s="104"/>
      <c r="N92" s="89"/>
      <c r="O92" s="89"/>
      <c r="P92" s="60"/>
    </row>
    <row r="93" spans="1:17" ht="29.25" customHeight="1" x14ac:dyDescent="0.2">
      <c r="A93" s="116"/>
      <c r="B93" s="61" t="s">
        <v>53</v>
      </c>
      <c r="C93" s="116" t="s">
        <v>13</v>
      </c>
      <c r="D93" s="100">
        <v>235</v>
      </c>
      <c r="E93" s="116"/>
      <c r="F93" s="116"/>
      <c r="G93" s="58"/>
      <c r="H93" s="58"/>
      <c r="I93" s="59"/>
      <c r="J93" s="116"/>
      <c r="K93" s="116"/>
      <c r="L93" s="89">
        <v>7700</v>
      </c>
      <c r="M93" s="104">
        <v>1</v>
      </c>
      <c r="N93" s="89">
        <f t="shared" ref="N93:N97" si="14">ROUND(D93*L93*M93,-3)</f>
        <v>1810000</v>
      </c>
      <c r="O93" s="89">
        <f>ROUND(D93*L93*M93,-3)</f>
        <v>1810000</v>
      </c>
      <c r="P93" s="153" t="s">
        <v>141</v>
      </c>
    </row>
    <row r="94" spans="1:17" ht="31.5" customHeight="1" x14ac:dyDescent="0.2">
      <c r="A94" s="116"/>
      <c r="B94" s="61" t="s">
        <v>67</v>
      </c>
      <c r="C94" s="116" t="s">
        <v>13</v>
      </c>
      <c r="D94" s="100">
        <v>11</v>
      </c>
      <c r="E94" s="116"/>
      <c r="F94" s="116"/>
      <c r="G94" s="58"/>
      <c r="H94" s="58"/>
      <c r="I94" s="59"/>
      <c r="J94" s="116"/>
      <c r="K94" s="116"/>
      <c r="L94" s="89">
        <v>43160</v>
      </c>
      <c r="M94" s="104">
        <v>1</v>
      </c>
      <c r="N94" s="89">
        <f t="shared" si="14"/>
        <v>475000</v>
      </c>
      <c r="O94" s="89">
        <f>ROUND(D94*L94*M94,-3)</f>
        <v>475000</v>
      </c>
      <c r="P94" s="153"/>
    </row>
    <row r="95" spans="1:17" ht="31.5" customHeight="1" x14ac:dyDescent="0.2">
      <c r="A95" s="116"/>
      <c r="B95" s="61" t="s">
        <v>32</v>
      </c>
      <c r="C95" s="116" t="s">
        <v>13</v>
      </c>
      <c r="D95" s="100">
        <v>3</v>
      </c>
      <c r="E95" s="116"/>
      <c r="F95" s="116"/>
      <c r="G95" s="58"/>
      <c r="H95" s="58"/>
      <c r="I95" s="59"/>
      <c r="J95" s="116"/>
      <c r="K95" s="116"/>
      <c r="L95" s="89">
        <v>15580</v>
      </c>
      <c r="M95" s="104">
        <v>1</v>
      </c>
      <c r="N95" s="89">
        <f t="shared" si="14"/>
        <v>47000</v>
      </c>
      <c r="O95" s="89">
        <f>ROUND(D95*L95*M95,-3)</f>
        <v>47000</v>
      </c>
      <c r="P95" s="153"/>
    </row>
    <row r="96" spans="1:17" ht="29.25" customHeight="1" x14ac:dyDescent="0.2">
      <c r="A96" s="116"/>
      <c r="B96" s="61" t="s">
        <v>61</v>
      </c>
      <c r="C96" s="116" t="s">
        <v>13</v>
      </c>
      <c r="D96" s="100">
        <v>1</v>
      </c>
      <c r="E96" s="116"/>
      <c r="F96" s="116"/>
      <c r="G96" s="58"/>
      <c r="H96" s="58"/>
      <c r="I96" s="59"/>
      <c r="J96" s="116"/>
      <c r="K96" s="116"/>
      <c r="L96" s="89">
        <v>34060</v>
      </c>
      <c r="M96" s="104">
        <v>1</v>
      </c>
      <c r="N96" s="89">
        <f t="shared" si="14"/>
        <v>34000</v>
      </c>
      <c r="O96" s="89">
        <f>ROUND(D96*L96*M96,-3)</f>
        <v>34000</v>
      </c>
      <c r="P96" s="153"/>
    </row>
    <row r="97" spans="1:17" ht="30.75" customHeight="1" x14ac:dyDescent="0.2">
      <c r="A97" s="116"/>
      <c r="B97" s="61" t="s">
        <v>68</v>
      </c>
      <c r="C97" s="116" t="s">
        <v>0</v>
      </c>
      <c r="D97" s="100">
        <f>+H99</f>
        <v>118.8</v>
      </c>
      <c r="E97" s="116"/>
      <c r="F97" s="116"/>
      <c r="G97" s="58"/>
      <c r="H97" s="58"/>
      <c r="I97" s="59"/>
      <c r="J97" s="116"/>
      <c r="K97" s="116"/>
      <c r="L97" s="89">
        <v>3600</v>
      </c>
      <c r="M97" s="104">
        <v>1</v>
      </c>
      <c r="N97" s="89">
        <f t="shared" si="14"/>
        <v>428000</v>
      </c>
      <c r="O97" s="89">
        <f>ROUND(D97*L97*M97,-3)</f>
        <v>428000</v>
      </c>
      <c r="P97" s="116" t="s">
        <v>70</v>
      </c>
    </row>
    <row r="98" spans="1:17" ht="25.5" customHeight="1" x14ac:dyDescent="0.2">
      <c r="A98" s="116"/>
      <c r="B98" s="65" t="s">
        <v>164</v>
      </c>
      <c r="C98" s="116"/>
      <c r="D98" s="100"/>
      <c r="E98" s="116"/>
      <c r="F98" s="116"/>
      <c r="G98" s="58"/>
      <c r="H98" s="58"/>
      <c r="I98" s="59"/>
      <c r="J98" s="116"/>
      <c r="K98" s="116"/>
      <c r="L98" s="89"/>
      <c r="M98" s="104"/>
      <c r="N98" s="89"/>
      <c r="O98" s="89"/>
      <c r="P98" s="60"/>
    </row>
    <row r="99" spans="1:17" ht="89.25" customHeight="1" x14ac:dyDescent="0.2">
      <c r="A99" s="116"/>
      <c r="B99" s="61" t="s">
        <v>40</v>
      </c>
      <c r="C99" s="116" t="s">
        <v>0</v>
      </c>
      <c r="D99" s="100"/>
      <c r="E99" s="116">
        <v>27</v>
      </c>
      <c r="F99" s="116">
        <v>1</v>
      </c>
      <c r="G99" s="58">
        <v>491.2</v>
      </c>
      <c r="H99" s="58">
        <v>118.8</v>
      </c>
      <c r="I99" s="59">
        <f>+G99-H99</f>
        <v>372.4</v>
      </c>
      <c r="J99" s="66" t="s">
        <v>192</v>
      </c>
      <c r="K99" s="116" t="s">
        <v>12</v>
      </c>
      <c r="L99" s="89">
        <v>30000</v>
      </c>
      <c r="M99" s="104">
        <v>1</v>
      </c>
      <c r="N99" s="89">
        <f>ROUND(H99*L99*M99,-3)</f>
        <v>3564000</v>
      </c>
      <c r="O99" s="89">
        <f>ROUND(H99*L99*M99,-3)</f>
        <v>3564000</v>
      </c>
      <c r="P99" s="60"/>
    </row>
    <row r="100" spans="1:17" ht="18.75" customHeight="1" x14ac:dyDescent="0.2">
      <c r="A100" s="116"/>
      <c r="B100" s="65" t="s">
        <v>161</v>
      </c>
      <c r="C100" s="116"/>
      <c r="D100" s="100"/>
      <c r="E100" s="116"/>
      <c r="F100" s="116"/>
      <c r="G100" s="58"/>
      <c r="H100" s="58"/>
      <c r="I100" s="59"/>
      <c r="J100" s="116"/>
      <c r="K100" s="116"/>
      <c r="L100" s="89"/>
      <c r="M100" s="104"/>
      <c r="N100" s="89"/>
      <c r="O100" s="89"/>
      <c r="P100" s="60"/>
    </row>
    <row r="101" spans="1:17" ht="75" customHeight="1" x14ac:dyDescent="0.2">
      <c r="A101" s="117"/>
      <c r="B101" s="62" t="s">
        <v>165</v>
      </c>
      <c r="C101" s="117"/>
      <c r="D101" s="101"/>
      <c r="E101" s="117"/>
      <c r="F101" s="117"/>
      <c r="G101" s="63"/>
      <c r="H101" s="63">
        <f>+H99</f>
        <v>118.8</v>
      </c>
      <c r="I101" s="64"/>
      <c r="J101" s="68"/>
      <c r="K101" s="117" t="s">
        <v>12</v>
      </c>
      <c r="L101" s="94">
        <v>30000</v>
      </c>
      <c r="M101" s="132">
        <v>5</v>
      </c>
      <c r="N101" s="94">
        <f>ROUND(H101*L101*M101,-3)</f>
        <v>17820000</v>
      </c>
      <c r="O101" s="94">
        <f>ROUND(H101*L101*M101,-3)</f>
        <v>17820000</v>
      </c>
      <c r="P101" s="67"/>
    </row>
    <row r="102" spans="1:17" s="129" customFormat="1" ht="30.75" customHeight="1" x14ac:dyDescent="0.2">
      <c r="A102" s="119">
        <v>11</v>
      </c>
      <c r="B102" s="121" t="s">
        <v>75</v>
      </c>
      <c r="C102" s="119"/>
      <c r="D102" s="122"/>
      <c r="E102" s="119"/>
      <c r="F102" s="119"/>
      <c r="G102" s="123"/>
      <c r="H102" s="123"/>
      <c r="I102" s="124"/>
      <c r="J102" s="119"/>
      <c r="K102" s="119"/>
      <c r="L102" s="133"/>
      <c r="M102" s="126"/>
      <c r="N102" s="127">
        <f>SUM(N103:N117)</f>
        <v>16750000</v>
      </c>
      <c r="O102" s="127">
        <f>SUM(O104:O117)</f>
        <v>16750000</v>
      </c>
      <c r="P102" s="128"/>
      <c r="Q102" s="114">
        <f>O102</f>
        <v>16750000</v>
      </c>
    </row>
    <row r="103" spans="1:17" x14ac:dyDescent="0.2">
      <c r="A103" s="116"/>
      <c r="B103" s="57" t="s">
        <v>163</v>
      </c>
      <c r="C103" s="116"/>
      <c r="D103" s="100"/>
      <c r="E103" s="116"/>
      <c r="F103" s="116"/>
      <c r="G103" s="58"/>
      <c r="H103" s="58"/>
      <c r="I103" s="59"/>
      <c r="J103" s="116"/>
      <c r="K103" s="116"/>
      <c r="L103" s="130"/>
      <c r="M103" s="131"/>
      <c r="N103" s="89"/>
      <c r="O103" s="89"/>
      <c r="P103" s="60"/>
    </row>
    <row r="104" spans="1:17" ht="24" x14ac:dyDescent="0.2">
      <c r="A104" s="116"/>
      <c r="B104" s="61" t="s">
        <v>71</v>
      </c>
      <c r="C104" s="116" t="s">
        <v>16</v>
      </c>
      <c r="D104" s="100">
        <v>2.5350000000000001</v>
      </c>
      <c r="E104" s="116"/>
      <c r="F104" s="116"/>
      <c r="G104" s="58"/>
      <c r="H104" s="58"/>
      <c r="I104" s="59"/>
      <c r="J104" s="116" t="s">
        <v>27</v>
      </c>
      <c r="K104" s="116"/>
      <c r="L104" s="89">
        <v>2828000</v>
      </c>
      <c r="M104" s="131">
        <v>1.03</v>
      </c>
      <c r="N104" s="89">
        <f t="shared" ref="N104:N113" si="15">ROUND(D104*L104*M104,-3)</f>
        <v>7384000</v>
      </c>
      <c r="O104" s="89">
        <f>ROUND(D104*L104*M104,-3)</f>
        <v>7384000</v>
      </c>
      <c r="P104" s="116" t="s">
        <v>157</v>
      </c>
    </row>
    <row r="105" spans="1:17" ht="18.75" customHeight="1" x14ac:dyDescent="0.2">
      <c r="A105" s="116"/>
      <c r="B105" s="61" t="s">
        <v>72</v>
      </c>
      <c r="C105" s="116" t="s">
        <v>0</v>
      </c>
      <c r="D105" s="100">
        <v>14.4</v>
      </c>
      <c r="E105" s="116"/>
      <c r="F105" s="116"/>
      <c r="G105" s="58"/>
      <c r="H105" s="58"/>
      <c r="I105" s="59"/>
      <c r="J105" s="116" t="s">
        <v>27</v>
      </c>
      <c r="K105" s="70">
        <v>0.8</v>
      </c>
      <c r="L105" s="89">
        <v>215000</v>
      </c>
      <c r="M105" s="131">
        <v>1.03</v>
      </c>
      <c r="N105" s="89">
        <f>ROUND(D105*K105*L105*M105,-3)</f>
        <v>2551000</v>
      </c>
      <c r="O105" s="89">
        <f>ROUND(D105*K105*L105*M105,-3)</f>
        <v>2551000</v>
      </c>
      <c r="P105" s="153" t="s">
        <v>270</v>
      </c>
    </row>
    <row r="106" spans="1:17" ht="18.75" customHeight="1" x14ac:dyDescent="0.2">
      <c r="A106" s="116"/>
      <c r="B106" s="61" t="s">
        <v>18</v>
      </c>
      <c r="C106" s="116" t="s">
        <v>13</v>
      </c>
      <c r="D106" s="100">
        <v>65</v>
      </c>
      <c r="E106" s="116"/>
      <c r="F106" s="116"/>
      <c r="G106" s="58"/>
      <c r="H106" s="58"/>
      <c r="I106" s="59"/>
      <c r="J106" s="116"/>
      <c r="K106" s="116"/>
      <c r="L106" s="89">
        <v>25100</v>
      </c>
      <c r="M106" s="104">
        <v>1</v>
      </c>
      <c r="N106" s="89">
        <f t="shared" si="15"/>
        <v>1632000</v>
      </c>
      <c r="O106" s="89">
        <f t="shared" ref="O106:O113" si="16">ROUND(D106*L106*M106,-3)</f>
        <v>1632000</v>
      </c>
      <c r="P106" s="153"/>
    </row>
    <row r="107" spans="1:17" ht="18.75" customHeight="1" x14ac:dyDescent="0.2">
      <c r="A107" s="116"/>
      <c r="B107" s="61" t="s">
        <v>19</v>
      </c>
      <c r="C107" s="116" t="s">
        <v>13</v>
      </c>
      <c r="D107" s="100">
        <v>21</v>
      </c>
      <c r="E107" s="116"/>
      <c r="F107" s="116"/>
      <c r="G107" s="58"/>
      <c r="H107" s="58"/>
      <c r="I107" s="59"/>
      <c r="J107" s="116"/>
      <c r="K107" s="116"/>
      <c r="L107" s="89">
        <v>6600</v>
      </c>
      <c r="M107" s="104">
        <v>1</v>
      </c>
      <c r="N107" s="89">
        <f t="shared" si="15"/>
        <v>139000</v>
      </c>
      <c r="O107" s="89">
        <f t="shared" si="16"/>
        <v>139000</v>
      </c>
      <c r="P107" s="153"/>
    </row>
    <row r="108" spans="1:17" ht="18.75" customHeight="1" x14ac:dyDescent="0.2">
      <c r="A108" s="116"/>
      <c r="B108" s="61" t="s">
        <v>20</v>
      </c>
      <c r="C108" s="116" t="s">
        <v>13</v>
      </c>
      <c r="D108" s="100">
        <v>9</v>
      </c>
      <c r="E108" s="116"/>
      <c r="F108" s="116"/>
      <c r="G108" s="58"/>
      <c r="H108" s="58"/>
      <c r="I108" s="59"/>
      <c r="J108" s="116"/>
      <c r="K108" s="116"/>
      <c r="L108" s="89">
        <v>200000</v>
      </c>
      <c r="M108" s="104">
        <v>1</v>
      </c>
      <c r="N108" s="89">
        <f t="shared" si="15"/>
        <v>1800000</v>
      </c>
      <c r="O108" s="89">
        <f t="shared" si="16"/>
        <v>1800000</v>
      </c>
      <c r="P108" s="153"/>
    </row>
    <row r="109" spans="1:17" ht="18.75" customHeight="1" x14ac:dyDescent="0.2">
      <c r="A109" s="116"/>
      <c r="B109" s="61" t="s">
        <v>73</v>
      </c>
      <c r="C109" s="116" t="s">
        <v>13</v>
      </c>
      <c r="D109" s="100">
        <v>1</v>
      </c>
      <c r="E109" s="116"/>
      <c r="F109" s="116"/>
      <c r="G109" s="58"/>
      <c r="H109" s="58"/>
      <c r="I109" s="59"/>
      <c r="J109" s="116"/>
      <c r="K109" s="116"/>
      <c r="L109" s="89">
        <v>12800</v>
      </c>
      <c r="M109" s="104">
        <v>1</v>
      </c>
      <c r="N109" s="89">
        <f t="shared" si="15"/>
        <v>13000</v>
      </c>
      <c r="O109" s="89">
        <f t="shared" si="16"/>
        <v>13000</v>
      </c>
      <c r="P109" s="153"/>
    </row>
    <row r="110" spans="1:17" ht="18.75" customHeight="1" x14ac:dyDescent="0.2">
      <c r="A110" s="116"/>
      <c r="B110" s="61" t="s">
        <v>48</v>
      </c>
      <c r="C110" s="116" t="s">
        <v>14</v>
      </c>
      <c r="D110" s="100">
        <v>44.8</v>
      </c>
      <c r="E110" s="116"/>
      <c r="F110" s="116"/>
      <c r="G110" s="58"/>
      <c r="H110" s="58"/>
      <c r="I110" s="59"/>
      <c r="J110" s="116"/>
      <c r="K110" s="116"/>
      <c r="L110" s="89">
        <v>50000</v>
      </c>
      <c r="M110" s="104">
        <v>1</v>
      </c>
      <c r="N110" s="89">
        <f t="shared" si="15"/>
        <v>2240000</v>
      </c>
      <c r="O110" s="89">
        <f t="shared" si="16"/>
        <v>2240000</v>
      </c>
      <c r="P110" s="153"/>
    </row>
    <row r="111" spans="1:17" ht="18.75" customHeight="1" x14ac:dyDescent="0.2">
      <c r="A111" s="116"/>
      <c r="B111" s="61" t="s">
        <v>74</v>
      </c>
      <c r="C111" s="116" t="s">
        <v>13</v>
      </c>
      <c r="D111" s="100">
        <v>1</v>
      </c>
      <c r="E111" s="116"/>
      <c r="F111" s="116"/>
      <c r="G111" s="58"/>
      <c r="H111" s="58"/>
      <c r="I111" s="59"/>
      <c r="J111" s="116"/>
      <c r="K111" s="116"/>
      <c r="L111" s="89">
        <v>106000</v>
      </c>
      <c r="M111" s="104">
        <v>1</v>
      </c>
      <c r="N111" s="89">
        <f t="shared" si="15"/>
        <v>106000</v>
      </c>
      <c r="O111" s="89">
        <f t="shared" si="16"/>
        <v>106000</v>
      </c>
      <c r="P111" s="153"/>
    </row>
    <row r="112" spans="1:17" ht="18.75" customHeight="1" x14ac:dyDescent="0.2">
      <c r="A112" s="116"/>
      <c r="B112" s="61" t="s">
        <v>23</v>
      </c>
      <c r="C112" s="116" t="s">
        <v>13</v>
      </c>
      <c r="D112" s="100">
        <v>2</v>
      </c>
      <c r="E112" s="116"/>
      <c r="F112" s="116"/>
      <c r="G112" s="58"/>
      <c r="H112" s="58"/>
      <c r="I112" s="59"/>
      <c r="J112" s="116"/>
      <c r="K112" s="116"/>
      <c r="L112" s="89">
        <v>69000</v>
      </c>
      <c r="M112" s="104">
        <v>1</v>
      </c>
      <c r="N112" s="89">
        <f t="shared" si="15"/>
        <v>138000</v>
      </c>
      <c r="O112" s="89">
        <f t="shared" si="16"/>
        <v>138000</v>
      </c>
      <c r="P112" s="153"/>
    </row>
    <row r="113" spans="1:17" ht="18.75" customHeight="1" x14ac:dyDescent="0.2">
      <c r="A113" s="116"/>
      <c r="B113" s="61" t="s">
        <v>22</v>
      </c>
      <c r="C113" s="116" t="s">
        <v>13</v>
      </c>
      <c r="D113" s="100">
        <v>1</v>
      </c>
      <c r="E113" s="116"/>
      <c r="F113" s="116"/>
      <c r="G113" s="58"/>
      <c r="H113" s="58"/>
      <c r="I113" s="59"/>
      <c r="J113" s="116"/>
      <c r="K113" s="116"/>
      <c r="L113" s="89">
        <v>25000</v>
      </c>
      <c r="M113" s="104">
        <v>1</v>
      </c>
      <c r="N113" s="89">
        <f t="shared" si="15"/>
        <v>25000</v>
      </c>
      <c r="O113" s="89">
        <f t="shared" si="16"/>
        <v>25000</v>
      </c>
      <c r="P113" s="153"/>
    </row>
    <row r="114" spans="1:17" ht="18.75" customHeight="1" x14ac:dyDescent="0.2">
      <c r="A114" s="116"/>
      <c r="B114" s="65" t="s">
        <v>164</v>
      </c>
      <c r="C114" s="116"/>
      <c r="D114" s="100"/>
      <c r="E114" s="116"/>
      <c r="F114" s="116"/>
      <c r="G114" s="58"/>
      <c r="H114" s="58"/>
      <c r="I114" s="59"/>
      <c r="J114" s="116"/>
      <c r="K114" s="116"/>
      <c r="L114" s="89"/>
      <c r="M114" s="104"/>
      <c r="N114" s="89"/>
      <c r="O114" s="89"/>
      <c r="P114" s="60"/>
    </row>
    <row r="115" spans="1:17" ht="111.75" customHeight="1" x14ac:dyDescent="0.2">
      <c r="A115" s="116"/>
      <c r="B115" s="61" t="s">
        <v>17</v>
      </c>
      <c r="C115" s="116" t="s">
        <v>0</v>
      </c>
      <c r="D115" s="100"/>
      <c r="E115" s="116">
        <v>25</v>
      </c>
      <c r="F115" s="116">
        <v>1</v>
      </c>
      <c r="G115" s="58">
        <v>1384.4</v>
      </c>
      <c r="H115" s="58">
        <v>3.9</v>
      </c>
      <c r="I115" s="59">
        <f>+G115-H115</f>
        <v>1380.5</v>
      </c>
      <c r="J115" s="66" t="s">
        <v>193</v>
      </c>
      <c r="K115" s="116" t="s">
        <v>12</v>
      </c>
      <c r="L115" s="89">
        <v>30000</v>
      </c>
      <c r="M115" s="104">
        <v>1</v>
      </c>
      <c r="N115" s="89">
        <f>ROUND(H115*L115*M115,-3)</f>
        <v>117000</v>
      </c>
      <c r="O115" s="89">
        <f>ROUND(H115*L115*M115,-3)</f>
        <v>117000</v>
      </c>
      <c r="P115" s="60"/>
    </row>
    <row r="116" spans="1:17" x14ac:dyDescent="0.2">
      <c r="A116" s="116"/>
      <c r="B116" s="65" t="s">
        <v>161</v>
      </c>
      <c r="C116" s="116"/>
      <c r="D116" s="100"/>
      <c r="E116" s="116"/>
      <c r="F116" s="116"/>
      <c r="G116" s="58"/>
      <c r="H116" s="58"/>
      <c r="I116" s="59"/>
      <c r="J116" s="116"/>
      <c r="K116" s="116"/>
      <c r="L116" s="89"/>
      <c r="M116" s="104"/>
      <c r="N116" s="89"/>
      <c r="O116" s="89"/>
      <c r="P116" s="60"/>
    </row>
    <row r="117" spans="1:17" ht="51.75" customHeight="1" x14ac:dyDescent="0.2">
      <c r="A117" s="117"/>
      <c r="B117" s="62" t="s">
        <v>166</v>
      </c>
      <c r="C117" s="117"/>
      <c r="D117" s="101"/>
      <c r="E117" s="117"/>
      <c r="F117" s="117"/>
      <c r="G117" s="63"/>
      <c r="H117" s="63">
        <f>+H115</f>
        <v>3.9</v>
      </c>
      <c r="I117" s="64"/>
      <c r="J117" s="68"/>
      <c r="K117" s="117"/>
      <c r="L117" s="94">
        <v>310000</v>
      </c>
      <c r="M117" s="132">
        <v>0.5</v>
      </c>
      <c r="N117" s="94">
        <f>ROUND(H117*L117*M117,-3)</f>
        <v>605000</v>
      </c>
      <c r="O117" s="94">
        <f>ROUND(H117*L117*M117,-3)</f>
        <v>605000</v>
      </c>
      <c r="P117" s="67"/>
    </row>
    <row r="118" spans="1:17" s="6" customFormat="1" ht="30" customHeight="1" x14ac:dyDescent="0.2">
      <c r="A118" s="119">
        <v>12</v>
      </c>
      <c r="B118" s="121" t="s">
        <v>76</v>
      </c>
      <c r="C118" s="71"/>
      <c r="D118" s="102"/>
      <c r="E118" s="119"/>
      <c r="F118" s="73"/>
      <c r="G118" s="72"/>
      <c r="H118" s="73"/>
      <c r="I118" s="73"/>
      <c r="J118" s="74"/>
      <c r="K118" s="136"/>
      <c r="L118" s="133"/>
      <c r="M118" s="126"/>
      <c r="N118" s="127">
        <f>SUM(N119:N141)</f>
        <v>55035000</v>
      </c>
      <c r="O118" s="127">
        <f>SUM(O120:O141)</f>
        <v>55035000</v>
      </c>
      <c r="P118" s="75"/>
      <c r="Q118" s="137">
        <f>O118</f>
        <v>55035000</v>
      </c>
    </row>
    <row r="119" spans="1:17" s="6" customFormat="1" ht="15.75" customHeight="1" x14ac:dyDescent="0.2">
      <c r="A119" s="76"/>
      <c r="B119" s="57" t="s">
        <v>163</v>
      </c>
      <c r="C119" s="77"/>
      <c r="D119" s="103"/>
      <c r="E119" s="79"/>
      <c r="F119" s="80"/>
      <c r="G119" s="78"/>
      <c r="H119" s="80"/>
      <c r="I119" s="80"/>
      <c r="J119" s="81"/>
      <c r="K119" s="138"/>
      <c r="L119" s="139"/>
      <c r="M119" s="140"/>
      <c r="N119" s="89"/>
      <c r="O119" s="89"/>
      <c r="P119" s="79"/>
    </row>
    <row r="120" spans="1:17" s="7" customFormat="1" ht="18.75" customHeight="1" x14ac:dyDescent="0.2">
      <c r="A120" s="61"/>
      <c r="B120" s="61" t="s">
        <v>77</v>
      </c>
      <c r="C120" s="116" t="s">
        <v>0</v>
      </c>
      <c r="D120" s="104">
        <v>13.020000000000001</v>
      </c>
      <c r="E120" s="61"/>
      <c r="F120" s="61"/>
      <c r="G120" s="77"/>
      <c r="H120" s="61"/>
      <c r="I120" s="61"/>
      <c r="J120" s="116" t="s">
        <v>29</v>
      </c>
      <c r="K120" s="116"/>
      <c r="L120" s="89">
        <v>215000</v>
      </c>
      <c r="M120" s="131">
        <v>1.03</v>
      </c>
      <c r="N120" s="89">
        <f t="shared" ref="N120:N133" si="17">ROUND(D120*L120*M120,-3)</f>
        <v>2883000</v>
      </c>
      <c r="O120" s="89">
        <f t="shared" ref="O120:O128" si="18">ROUND(D120*L120*M120,-3)</f>
        <v>2883000</v>
      </c>
      <c r="P120" s="153" t="s">
        <v>146</v>
      </c>
    </row>
    <row r="121" spans="1:17" s="7" customFormat="1" ht="28.5" customHeight="1" x14ac:dyDescent="0.2">
      <c r="A121" s="61"/>
      <c r="B121" s="61" t="s">
        <v>78</v>
      </c>
      <c r="C121" s="116" t="s">
        <v>16</v>
      </c>
      <c r="D121" s="105">
        <f>(0.4*0.4*3.1)*2</f>
        <v>0.99200000000000021</v>
      </c>
      <c r="E121" s="61"/>
      <c r="F121" s="61"/>
      <c r="G121" s="77"/>
      <c r="H121" s="61"/>
      <c r="I121" s="61"/>
      <c r="J121" s="116" t="s">
        <v>29</v>
      </c>
      <c r="K121" s="116"/>
      <c r="L121" s="89">
        <v>2339000</v>
      </c>
      <c r="M121" s="131">
        <v>1.03</v>
      </c>
      <c r="N121" s="89">
        <f>ROUND(D121*L121*M121,-3)</f>
        <v>2390000</v>
      </c>
      <c r="O121" s="89">
        <f t="shared" si="18"/>
        <v>2390000</v>
      </c>
      <c r="P121" s="153"/>
    </row>
    <row r="122" spans="1:17" s="7" customFormat="1" ht="15.75" customHeight="1" x14ac:dyDescent="0.2">
      <c r="A122" s="61"/>
      <c r="B122" s="61" t="s">
        <v>79</v>
      </c>
      <c r="C122" s="116" t="s">
        <v>13</v>
      </c>
      <c r="D122" s="104">
        <v>3</v>
      </c>
      <c r="E122" s="61"/>
      <c r="F122" s="61"/>
      <c r="G122" s="77"/>
      <c r="H122" s="61"/>
      <c r="I122" s="61"/>
      <c r="J122" s="116"/>
      <c r="K122" s="116"/>
      <c r="L122" s="89">
        <v>2054000</v>
      </c>
      <c r="M122" s="104">
        <v>1</v>
      </c>
      <c r="N122" s="89">
        <f t="shared" si="17"/>
        <v>6162000</v>
      </c>
      <c r="O122" s="89">
        <f t="shared" si="18"/>
        <v>6162000</v>
      </c>
      <c r="P122" s="153"/>
    </row>
    <row r="123" spans="1:17" s="7" customFormat="1" ht="16.5" customHeight="1" x14ac:dyDescent="0.2">
      <c r="A123" s="61"/>
      <c r="B123" s="61" t="s">
        <v>80</v>
      </c>
      <c r="C123" s="116" t="s">
        <v>13</v>
      </c>
      <c r="D123" s="104">
        <v>2</v>
      </c>
      <c r="E123" s="61"/>
      <c r="F123" s="61"/>
      <c r="G123" s="77"/>
      <c r="H123" s="61"/>
      <c r="I123" s="61"/>
      <c r="J123" s="116"/>
      <c r="K123" s="116"/>
      <c r="L123" s="89">
        <v>10000</v>
      </c>
      <c r="M123" s="104">
        <v>1</v>
      </c>
      <c r="N123" s="89">
        <f t="shared" si="17"/>
        <v>20000</v>
      </c>
      <c r="O123" s="89">
        <f t="shared" si="18"/>
        <v>20000</v>
      </c>
      <c r="P123" s="153"/>
    </row>
    <row r="124" spans="1:17" s="7" customFormat="1" ht="17.25" customHeight="1" x14ac:dyDescent="0.2">
      <c r="A124" s="61"/>
      <c r="B124" s="61" t="s">
        <v>81</v>
      </c>
      <c r="C124" s="116" t="s">
        <v>13</v>
      </c>
      <c r="D124" s="104">
        <v>1</v>
      </c>
      <c r="E124" s="61"/>
      <c r="F124" s="61"/>
      <c r="G124" s="77"/>
      <c r="H124" s="61"/>
      <c r="I124" s="61"/>
      <c r="J124" s="116"/>
      <c r="K124" s="116"/>
      <c r="L124" s="89">
        <v>69000</v>
      </c>
      <c r="M124" s="104">
        <v>1</v>
      </c>
      <c r="N124" s="89">
        <f t="shared" si="17"/>
        <v>69000</v>
      </c>
      <c r="O124" s="89">
        <f t="shared" si="18"/>
        <v>69000</v>
      </c>
      <c r="P124" s="153"/>
    </row>
    <row r="125" spans="1:17" s="7" customFormat="1" ht="17.25" customHeight="1" x14ac:dyDescent="0.2">
      <c r="A125" s="61"/>
      <c r="B125" s="61" t="s">
        <v>18</v>
      </c>
      <c r="C125" s="116" t="s">
        <v>13</v>
      </c>
      <c r="D125" s="104">
        <v>5</v>
      </c>
      <c r="E125" s="61"/>
      <c r="F125" s="61"/>
      <c r="G125" s="77"/>
      <c r="H125" s="61"/>
      <c r="I125" s="61"/>
      <c r="J125" s="116"/>
      <c r="K125" s="116"/>
      <c r="L125" s="89">
        <v>25100</v>
      </c>
      <c r="M125" s="104">
        <v>1</v>
      </c>
      <c r="N125" s="89">
        <f t="shared" si="17"/>
        <v>126000</v>
      </c>
      <c r="O125" s="89">
        <f t="shared" si="18"/>
        <v>126000</v>
      </c>
      <c r="P125" s="153"/>
    </row>
    <row r="126" spans="1:17" s="7" customFormat="1" ht="16.5" customHeight="1" x14ac:dyDescent="0.2">
      <c r="A126" s="61"/>
      <c r="B126" s="61" t="s">
        <v>82</v>
      </c>
      <c r="C126" s="116" t="s">
        <v>0</v>
      </c>
      <c r="D126" s="104">
        <v>2</v>
      </c>
      <c r="E126" s="61"/>
      <c r="F126" s="61"/>
      <c r="G126" s="77"/>
      <c r="H126" s="61"/>
      <c r="I126" s="61"/>
      <c r="J126" s="116"/>
      <c r="K126" s="116"/>
      <c r="L126" s="89">
        <v>1980</v>
      </c>
      <c r="M126" s="104">
        <v>1</v>
      </c>
      <c r="N126" s="89">
        <f t="shared" si="17"/>
        <v>4000</v>
      </c>
      <c r="O126" s="89">
        <f t="shared" si="18"/>
        <v>4000</v>
      </c>
      <c r="P126" s="153"/>
    </row>
    <row r="127" spans="1:17" s="7" customFormat="1" ht="17.25" customHeight="1" x14ac:dyDescent="0.2">
      <c r="A127" s="61"/>
      <c r="B127" s="61" t="s">
        <v>48</v>
      </c>
      <c r="C127" s="116" t="s">
        <v>14</v>
      </c>
      <c r="D127" s="104">
        <v>4</v>
      </c>
      <c r="E127" s="61"/>
      <c r="F127" s="61"/>
      <c r="G127" s="77"/>
      <c r="H127" s="61"/>
      <c r="I127" s="61"/>
      <c r="J127" s="116"/>
      <c r="K127" s="116"/>
      <c r="L127" s="89">
        <v>50000</v>
      </c>
      <c r="M127" s="104">
        <v>1</v>
      </c>
      <c r="N127" s="89">
        <f t="shared" si="17"/>
        <v>200000</v>
      </c>
      <c r="O127" s="89">
        <f t="shared" si="18"/>
        <v>200000</v>
      </c>
      <c r="P127" s="153"/>
    </row>
    <row r="128" spans="1:17" s="7" customFormat="1" ht="27" customHeight="1" x14ac:dyDescent="0.2">
      <c r="A128" s="61"/>
      <c r="B128" s="61" t="s">
        <v>83</v>
      </c>
      <c r="C128" s="116" t="s">
        <v>16</v>
      </c>
      <c r="D128" s="104">
        <v>0.23625000000000002</v>
      </c>
      <c r="E128" s="61"/>
      <c r="F128" s="61"/>
      <c r="G128" s="77"/>
      <c r="H128" s="61"/>
      <c r="I128" s="61"/>
      <c r="J128" s="116" t="s">
        <v>29</v>
      </c>
      <c r="K128" s="116"/>
      <c r="L128" s="89">
        <v>2828000</v>
      </c>
      <c r="M128" s="131">
        <v>1.03</v>
      </c>
      <c r="N128" s="89">
        <f t="shared" si="17"/>
        <v>688000</v>
      </c>
      <c r="O128" s="89">
        <f t="shared" si="18"/>
        <v>688000</v>
      </c>
      <c r="P128" s="153"/>
    </row>
    <row r="129" spans="1:17" s="7" customFormat="1" ht="18" customHeight="1" x14ac:dyDescent="0.2">
      <c r="A129" s="61"/>
      <c r="B129" s="61" t="s">
        <v>79</v>
      </c>
      <c r="C129" s="116" t="s">
        <v>13</v>
      </c>
      <c r="D129" s="104">
        <v>2</v>
      </c>
      <c r="E129" s="61"/>
      <c r="F129" s="61"/>
      <c r="G129" s="77"/>
      <c r="H129" s="61"/>
      <c r="I129" s="61"/>
      <c r="J129" s="116"/>
      <c r="K129" s="116"/>
      <c r="L129" s="89">
        <v>2054000</v>
      </c>
      <c r="M129" s="104">
        <v>1</v>
      </c>
      <c r="N129" s="89">
        <f t="shared" si="17"/>
        <v>4108000</v>
      </c>
      <c r="O129" s="89">
        <f t="shared" ref="O129" si="19">ROUND(D129*L129*M129,-3)</f>
        <v>4108000</v>
      </c>
      <c r="P129" s="153"/>
    </row>
    <row r="130" spans="1:17" s="7" customFormat="1" ht="16.5" customHeight="1" x14ac:dyDescent="0.2">
      <c r="A130" s="61"/>
      <c r="B130" s="61" t="s">
        <v>84</v>
      </c>
      <c r="C130" s="116" t="s">
        <v>13</v>
      </c>
      <c r="D130" s="104">
        <v>2</v>
      </c>
      <c r="E130" s="61"/>
      <c r="F130" s="61"/>
      <c r="G130" s="77"/>
      <c r="H130" s="61"/>
      <c r="I130" s="61"/>
      <c r="J130" s="116"/>
      <c r="K130" s="116"/>
      <c r="L130" s="89">
        <v>53000</v>
      </c>
      <c r="M130" s="104">
        <v>1</v>
      </c>
      <c r="N130" s="89">
        <f t="shared" si="17"/>
        <v>106000</v>
      </c>
      <c r="O130" s="89">
        <f>ROUND(D130*L130*M130,-3)</f>
        <v>106000</v>
      </c>
      <c r="P130" s="153"/>
    </row>
    <row r="131" spans="1:17" s="7" customFormat="1" ht="16.5" customHeight="1" x14ac:dyDescent="0.2">
      <c r="A131" s="61"/>
      <c r="B131" s="61" t="s">
        <v>53</v>
      </c>
      <c r="C131" s="116" t="s">
        <v>13</v>
      </c>
      <c r="D131" s="104">
        <v>118</v>
      </c>
      <c r="E131" s="61"/>
      <c r="F131" s="61"/>
      <c r="G131" s="77"/>
      <c r="H131" s="61"/>
      <c r="I131" s="61"/>
      <c r="J131" s="116"/>
      <c r="K131" s="116"/>
      <c r="L131" s="89">
        <v>7700</v>
      </c>
      <c r="M131" s="104">
        <v>1</v>
      </c>
      <c r="N131" s="89">
        <f t="shared" si="17"/>
        <v>909000</v>
      </c>
      <c r="O131" s="89">
        <f>ROUND(D131*L131*M131,-3)</f>
        <v>909000</v>
      </c>
      <c r="P131" s="153"/>
    </row>
    <row r="132" spans="1:17" s="7" customFormat="1" ht="16.5" customHeight="1" x14ac:dyDescent="0.2">
      <c r="A132" s="61"/>
      <c r="B132" s="61" t="s">
        <v>43</v>
      </c>
      <c r="C132" s="116" t="s">
        <v>0</v>
      </c>
      <c r="D132" s="104">
        <f>+H136</f>
        <v>102.2</v>
      </c>
      <c r="E132" s="61"/>
      <c r="F132" s="61"/>
      <c r="G132" s="77"/>
      <c r="H132" s="61"/>
      <c r="I132" s="61"/>
      <c r="J132" s="116"/>
      <c r="K132" s="116"/>
      <c r="L132" s="89">
        <v>3600</v>
      </c>
      <c r="M132" s="104">
        <v>1</v>
      </c>
      <c r="N132" s="89">
        <f t="shared" si="17"/>
        <v>368000</v>
      </c>
      <c r="O132" s="89">
        <f>ROUND(D132*L132*M132,-3)</f>
        <v>368000</v>
      </c>
      <c r="P132" s="61" t="s">
        <v>86</v>
      </c>
    </row>
    <row r="133" spans="1:17" s="7" customFormat="1" ht="15.75" customHeight="1" x14ac:dyDescent="0.2">
      <c r="A133" s="61"/>
      <c r="B133" s="61" t="s">
        <v>43</v>
      </c>
      <c r="C133" s="116" t="s">
        <v>0</v>
      </c>
      <c r="D133" s="104">
        <f>+H137</f>
        <v>39.5</v>
      </c>
      <c r="E133" s="61"/>
      <c r="F133" s="61"/>
      <c r="G133" s="77"/>
      <c r="H133" s="61"/>
      <c r="I133" s="61"/>
      <c r="J133" s="116"/>
      <c r="K133" s="116"/>
      <c r="L133" s="89">
        <v>3600</v>
      </c>
      <c r="M133" s="104">
        <v>1</v>
      </c>
      <c r="N133" s="89">
        <f t="shared" si="17"/>
        <v>142000</v>
      </c>
      <c r="O133" s="89">
        <f>ROUND(D133*L133*M133,-3)</f>
        <v>142000</v>
      </c>
      <c r="P133" s="61" t="s">
        <v>85</v>
      </c>
    </row>
    <row r="134" spans="1:17" s="6" customFormat="1" ht="15" customHeight="1" x14ac:dyDescent="0.2">
      <c r="A134" s="76"/>
      <c r="B134" s="65" t="s">
        <v>164</v>
      </c>
      <c r="C134" s="77"/>
      <c r="D134" s="103"/>
      <c r="E134" s="61"/>
      <c r="F134" s="61"/>
      <c r="G134" s="61"/>
      <c r="H134" s="61"/>
      <c r="I134" s="61"/>
      <c r="J134" s="82"/>
      <c r="K134" s="138"/>
      <c r="L134" s="89"/>
      <c r="M134" s="141"/>
      <c r="N134" s="89"/>
      <c r="O134" s="89"/>
      <c r="P134" s="79"/>
    </row>
    <row r="135" spans="1:17" ht="111.75" customHeight="1" x14ac:dyDescent="0.2">
      <c r="A135" s="116"/>
      <c r="B135" s="61" t="s">
        <v>17</v>
      </c>
      <c r="C135" s="116" t="s">
        <v>0</v>
      </c>
      <c r="D135" s="100"/>
      <c r="E135" s="116">
        <v>40</v>
      </c>
      <c r="F135" s="116">
        <v>1</v>
      </c>
      <c r="G135" s="58">
        <v>979.7</v>
      </c>
      <c r="H135" s="58">
        <v>53.2</v>
      </c>
      <c r="I135" s="59">
        <f>+G135-H135</f>
        <v>926.5</v>
      </c>
      <c r="J135" s="66" t="s">
        <v>194</v>
      </c>
      <c r="K135" s="116" t="s">
        <v>12</v>
      </c>
      <c r="L135" s="89">
        <v>30000</v>
      </c>
      <c r="M135" s="104">
        <v>1</v>
      </c>
      <c r="N135" s="89">
        <f t="shared" ref="N135:N138" si="20">ROUND(H135*L135*M135,-3)</f>
        <v>1596000</v>
      </c>
      <c r="O135" s="89">
        <f>ROUND(H135*L135*M135,-3)</f>
        <v>1596000</v>
      </c>
      <c r="P135" s="60"/>
    </row>
    <row r="136" spans="1:17" ht="87.75" customHeight="1" x14ac:dyDescent="0.2">
      <c r="A136" s="116"/>
      <c r="B136" s="61" t="s">
        <v>40</v>
      </c>
      <c r="C136" s="116" t="s">
        <v>0</v>
      </c>
      <c r="D136" s="100"/>
      <c r="E136" s="116">
        <v>22</v>
      </c>
      <c r="F136" s="116">
        <v>1</v>
      </c>
      <c r="G136" s="58">
        <v>2237.1999999999998</v>
      </c>
      <c r="H136" s="58">
        <v>102.2</v>
      </c>
      <c r="I136" s="59">
        <f>+G136-H136</f>
        <v>2135</v>
      </c>
      <c r="J136" s="66" t="s">
        <v>195</v>
      </c>
      <c r="K136" s="116" t="s">
        <v>12</v>
      </c>
      <c r="L136" s="89">
        <v>30000</v>
      </c>
      <c r="M136" s="104">
        <v>1</v>
      </c>
      <c r="N136" s="89">
        <f t="shared" si="20"/>
        <v>3066000</v>
      </c>
      <c r="O136" s="89">
        <f>ROUND(H136*L136*M136,-3)</f>
        <v>3066000</v>
      </c>
      <c r="P136" s="60"/>
    </row>
    <row r="137" spans="1:17" ht="89.25" customHeight="1" x14ac:dyDescent="0.2">
      <c r="A137" s="116"/>
      <c r="B137" s="61" t="s">
        <v>40</v>
      </c>
      <c r="C137" s="116" t="s">
        <v>0</v>
      </c>
      <c r="D137" s="100"/>
      <c r="E137" s="116">
        <v>28</v>
      </c>
      <c r="F137" s="116">
        <v>1</v>
      </c>
      <c r="G137" s="58">
        <v>453.2</v>
      </c>
      <c r="H137" s="58">
        <v>39.5</v>
      </c>
      <c r="I137" s="59">
        <f>+G137-H137</f>
        <v>413.7</v>
      </c>
      <c r="J137" s="66" t="s">
        <v>196</v>
      </c>
      <c r="K137" s="116" t="s">
        <v>12</v>
      </c>
      <c r="L137" s="89">
        <v>30000</v>
      </c>
      <c r="M137" s="104">
        <v>1</v>
      </c>
      <c r="N137" s="89">
        <f t="shared" si="20"/>
        <v>1185000</v>
      </c>
      <c r="O137" s="89">
        <f>ROUND(H137*L137*M137,-3)</f>
        <v>1185000</v>
      </c>
      <c r="P137" s="60"/>
    </row>
    <row r="138" spans="1:17" ht="97.5" customHeight="1" x14ac:dyDescent="0.2">
      <c r="A138" s="116"/>
      <c r="B138" s="61" t="s">
        <v>40</v>
      </c>
      <c r="C138" s="116" t="s">
        <v>0</v>
      </c>
      <c r="D138" s="100"/>
      <c r="E138" s="116">
        <v>43</v>
      </c>
      <c r="F138" s="116">
        <v>1</v>
      </c>
      <c r="G138" s="58">
        <v>408.7</v>
      </c>
      <c r="H138" s="58">
        <v>8.4</v>
      </c>
      <c r="I138" s="59">
        <f>+G138-H138</f>
        <v>400.3</v>
      </c>
      <c r="J138" s="66" t="s">
        <v>197</v>
      </c>
      <c r="K138" s="116" t="s">
        <v>12</v>
      </c>
      <c r="L138" s="89">
        <v>30000</v>
      </c>
      <c r="M138" s="104">
        <v>1</v>
      </c>
      <c r="N138" s="89">
        <f t="shared" si="20"/>
        <v>252000</v>
      </c>
      <c r="O138" s="89">
        <f>ROUND(H138*L138*M138,-3)</f>
        <v>252000</v>
      </c>
      <c r="P138" s="60"/>
    </row>
    <row r="139" spans="1:17" ht="19.5" customHeight="1" x14ac:dyDescent="0.2">
      <c r="A139" s="116"/>
      <c r="B139" s="65" t="s">
        <v>161</v>
      </c>
      <c r="C139" s="116"/>
      <c r="D139" s="100"/>
      <c r="E139" s="116"/>
      <c r="F139" s="116"/>
      <c r="G139" s="58"/>
      <c r="H139" s="58"/>
      <c r="I139" s="59"/>
      <c r="J139" s="116"/>
      <c r="K139" s="116"/>
      <c r="L139" s="89"/>
      <c r="M139" s="104"/>
      <c r="N139" s="89"/>
      <c r="O139" s="89"/>
      <c r="P139" s="60"/>
    </row>
    <row r="140" spans="1:17" ht="59.25" customHeight="1" x14ac:dyDescent="0.2">
      <c r="A140" s="116"/>
      <c r="B140" s="61" t="s">
        <v>166</v>
      </c>
      <c r="C140" s="116"/>
      <c r="D140" s="100"/>
      <c r="E140" s="116"/>
      <c r="F140" s="116"/>
      <c r="G140" s="58"/>
      <c r="H140" s="58">
        <f>+H135</f>
        <v>53.2</v>
      </c>
      <c r="I140" s="59"/>
      <c r="J140" s="69"/>
      <c r="K140" s="116"/>
      <c r="L140" s="89">
        <v>310000</v>
      </c>
      <c r="M140" s="104">
        <v>0.5</v>
      </c>
      <c r="N140" s="89">
        <f>ROUND(H140*L140*M140,-3)</f>
        <v>8246000</v>
      </c>
      <c r="O140" s="89">
        <f>ROUND(H140*L140*M140,-3)</f>
        <v>8246000</v>
      </c>
      <c r="P140" s="60"/>
    </row>
    <row r="141" spans="1:17" ht="65.25" customHeight="1" x14ac:dyDescent="0.2">
      <c r="A141" s="117"/>
      <c r="B141" s="62" t="s">
        <v>167</v>
      </c>
      <c r="C141" s="117"/>
      <c r="D141" s="101"/>
      <c r="E141" s="117"/>
      <c r="F141" s="117"/>
      <c r="G141" s="63"/>
      <c r="H141" s="63">
        <f>+H136+H137+H138</f>
        <v>150.1</v>
      </c>
      <c r="I141" s="64"/>
      <c r="J141" s="68"/>
      <c r="K141" s="117" t="s">
        <v>12</v>
      </c>
      <c r="L141" s="94">
        <v>30000</v>
      </c>
      <c r="M141" s="132">
        <v>5</v>
      </c>
      <c r="N141" s="94">
        <f>ROUND(H141*L141*M141,-3)</f>
        <v>22515000</v>
      </c>
      <c r="O141" s="94">
        <f>ROUND(H141*L141*M141,-3)</f>
        <v>22515000</v>
      </c>
      <c r="P141" s="67"/>
    </row>
    <row r="142" spans="1:17" s="129" customFormat="1" ht="30" customHeight="1" x14ac:dyDescent="0.2">
      <c r="A142" s="119">
        <v>13</v>
      </c>
      <c r="B142" s="121" t="s">
        <v>87</v>
      </c>
      <c r="C142" s="119"/>
      <c r="D142" s="122"/>
      <c r="E142" s="119"/>
      <c r="F142" s="119"/>
      <c r="G142" s="123"/>
      <c r="H142" s="123"/>
      <c r="I142" s="124"/>
      <c r="J142" s="119"/>
      <c r="K142" s="119"/>
      <c r="L142" s="133"/>
      <c r="M142" s="126"/>
      <c r="N142" s="127">
        <f>SUM(N143:N159)</f>
        <v>66085000</v>
      </c>
      <c r="O142" s="127">
        <f>SUM(O144:O159)</f>
        <v>66085000</v>
      </c>
      <c r="P142" s="128"/>
      <c r="Q142" s="114">
        <f>O142</f>
        <v>66085000</v>
      </c>
    </row>
    <row r="143" spans="1:17" x14ac:dyDescent="0.2">
      <c r="A143" s="116"/>
      <c r="B143" s="57" t="s">
        <v>163</v>
      </c>
      <c r="C143" s="116"/>
      <c r="D143" s="100"/>
      <c r="E143" s="116"/>
      <c r="F143" s="116"/>
      <c r="G143" s="58"/>
      <c r="H143" s="58"/>
      <c r="I143" s="59"/>
      <c r="J143" s="116"/>
      <c r="K143" s="116"/>
      <c r="L143" s="130"/>
      <c r="M143" s="131"/>
      <c r="N143" s="89"/>
      <c r="O143" s="89"/>
      <c r="P143" s="60"/>
    </row>
    <row r="144" spans="1:17" ht="51.75" customHeight="1" x14ac:dyDescent="0.2">
      <c r="A144" s="116"/>
      <c r="B144" s="61" t="s">
        <v>198</v>
      </c>
      <c r="C144" s="116" t="s">
        <v>0</v>
      </c>
      <c r="D144" s="100">
        <v>55.3</v>
      </c>
      <c r="E144" s="116"/>
      <c r="F144" s="116"/>
      <c r="G144" s="58"/>
      <c r="H144" s="58"/>
      <c r="I144" s="59"/>
      <c r="J144" s="116" t="s">
        <v>27</v>
      </c>
      <c r="K144" s="116"/>
      <c r="L144" s="89">
        <f>577000+215000</f>
        <v>792000</v>
      </c>
      <c r="M144" s="131">
        <v>1.03</v>
      </c>
      <c r="N144" s="89">
        <f t="shared" ref="N144:N151" si="21">ROUND(D144*L144*M144,-3)</f>
        <v>45112000</v>
      </c>
      <c r="O144" s="89">
        <f t="shared" ref="O144:O155" si="22">ROUND(D144*L144*M144,-3)</f>
        <v>45112000</v>
      </c>
      <c r="P144" s="153" t="s">
        <v>142</v>
      </c>
    </row>
    <row r="145" spans="1:18" ht="39" customHeight="1" x14ac:dyDescent="0.2">
      <c r="A145" s="116"/>
      <c r="B145" s="61" t="s">
        <v>255</v>
      </c>
      <c r="C145" s="116" t="s">
        <v>16</v>
      </c>
      <c r="D145" s="100">
        <v>7.16</v>
      </c>
      <c r="E145" s="116"/>
      <c r="F145" s="116"/>
      <c r="G145" s="58"/>
      <c r="H145" s="58"/>
      <c r="I145" s="59"/>
      <c r="J145" s="116" t="s">
        <v>27</v>
      </c>
      <c r="K145" s="116"/>
      <c r="L145" s="89">
        <v>1135000</v>
      </c>
      <c r="M145" s="131">
        <v>1.03</v>
      </c>
      <c r="N145" s="89">
        <f t="shared" si="21"/>
        <v>8370000</v>
      </c>
      <c r="O145" s="89">
        <f t="shared" si="22"/>
        <v>8370000</v>
      </c>
      <c r="P145" s="153"/>
    </row>
    <row r="146" spans="1:18" ht="27" customHeight="1" x14ac:dyDescent="0.2">
      <c r="A146" s="116"/>
      <c r="B146" s="61" t="s">
        <v>199</v>
      </c>
      <c r="C146" s="116" t="s">
        <v>16</v>
      </c>
      <c r="D146" s="100">
        <v>0.315</v>
      </c>
      <c r="E146" s="116"/>
      <c r="F146" s="116"/>
      <c r="G146" s="58"/>
      <c r="H146" s="58"/>
      <c r="I146" s="59"/>
      <c r="J146" s="116" t="s">
        <v>27</v>
      </c>
      <c r="K146" s="116"/>
      <c r="L146" s="89">
        <v>2828000</v>
      </c>
      <c r="M146" s="131">
        <v>1.03</v>
      </c>
      <c r="N146" s="89">
        <f t="shared" si="21"/>
        <v>918000</v>
      </c>
      <c r="O146" s="89">
        <f t="shared" si="22"/>
        <v>918000</v>
      </c>
      <c r="P146" s="153"/>
    </row>
    <row r="147" spans="1:18" x14ac:dyDescent="0.2">
      <c r="A147" s="116"/>
      <c r="B147" s="61" t="s">
        <v>88</v>
      </c>
      <c r="C147" s="116" t="s">
        <v>13</v>
      </c>
      <c r="D147" s="100">
        <v>3</v>
      </c>
      <c r="E147" s="116"/>
      <c r="F147" s="116"/>
      <c r="G147" s="58"/>
      <c r="H147" s="58"/>
      <c r="I147" s="59"/>
      <c r="J147" s="116"/>
      <c r="K147" s="116"/>
      <c r="L147" s="89">
        <v>250000</v>
      </c>
      <c r="M147" s="104">
        <v>1</v>
      </c>
      <c r="N147" s="89">
        <f t="shared" si="21"/>
        <v>750000</v>
      </c>
      <c r="O147" s="89">
        <f t="shared" si="22"/>
        <v>750000</v>
      </c>
      <c r="P147" s="116"/>
    </row>
    <row r="148" spans="1:18" x14ac:dyDescent="0.2">
      <c r="A148" s="116"/>
      <c r="B148" s="61" t="s">
        <v>89</v>
      </c>
      <c r="C148" s="116" t="s">
        <v>13</v>
      </c>
      <c r="D148" s="100">
        <v>2</v>
      </c>
      <c r="E148" s="116"/>
      <c r="F148" s="116"/>
      <c r="G148" s="58"/>
      <c r="H148" s="58"/>
      <c r="I148" s="59"/>
      <c r="J148" s="116"/>
      <c r="K148" s="116"/>
      <c r="L148" s="89">
        <v>1000000</v>
      </c>
      <c r="M148" s="104">
        <v>1</v>
      </c>
      <c r="N148" s="89">
        <f t="shared" si="21"/>
        <v>2000000</v>
      </c>
      <c r="O148" s="89">
        <f t="shared" si="22"/>
        <v>2000000</v>
      </c>
      <c r="P148" s="116"/>
    </row>
    <row r="149" spans="1:18" x14ac:dyDescent="0.2">
      <c r="A149" s="116"/>
      <c r="B149" s="61" t="s">
        <v>90</v>
      </c>
      <c r="C149" s="116" t="s">
        <v>13</v>
      </c>
      <c r="D149" s="100">
        <v>1</v>
      </c>
      <c r="E149" s="116"/>
      <c r="F149" s="116"/>
      <c r="G149" s="58"/>
      <c r="H149" s="58"/>
      <c r="I149" s="59"/>
      <c r="J149" s="116"/>
      <c r="K149" s="116"/>
      <c r="L149" s="89">
        <v>33000</v>
      </c>
      <c r="M149" s="104">
        <v>1</v>
      </c>
      <c r="N149" s="89">
        <f t="shared" si="21"/>
        <v>33000</v>
      </c>
      <c r="O149" s="89">
        <f t="shared" si="22"/>
        <v>33000</v>
      </c>
      <c r="P149" s="116"/>
    </row>
    <row r="150" spans="1:18" x14ac:dyDescent="0.2">
      <c r="A150" s="116"/>
      <c r="B150" s="61" t="s">
        <v>18</v>
      </c>
      <c r="C150" s="116" t="s">
        <v>13</v>
      </c>
      <c r="D150" s="100">
        <v>12</v>
      </c>
      <c r="E150" s="116"/>
      <c r="F150" s="116"/>
      <c r="G150" s="58"/>
      <c r="H150" s="58"/>
      <c r="I150" s="59"/>
      <c r="J150" s="116"/>
      <c r="K150" s="116"/>
      <c r="L150" s="89">
        <v>25100</v>
      </c>
      <c r="M150" s="104">
        <v>1</v>
      </c>
      <c r="N150" s="89">
        <f t="shared" si="21"/>
        <v>301000</v>
      </c>
      <c r="O150" s="89">
        <f t="shared" si="22"/>
        <v>301000</v>
      </c>
      <c r="P150" s="61"/>
    </row>
    <row r="151" spans="1:18" ht="12.75" customHeight="1" x14ac:dyDescent="0.2">
      <c r="A151" s="116"/>
      <c r="B151" s="61" t="s">
        <v>80</v>
      </c>
      <c r="C151" s="116" t="s">
        <v>13</v>
      </c>
      <c r="D151" s="100">
        <v>3</v>
      </c>
      <c r="E151" s="116"/>
      <c r="F151" s="116"/>
      <c r="G151" s="58"/>
      <c r="H151" s="58"/>
      <c r="I151" s="59"/>
      <c r="J151" s="116"/>
      <c r="K151" s="116"/>
      <c r="L151" s="89">
        <v>10000</v>
      </c>
      <c r="M151" s="104">
        <v>1</v>
      </c>
      <c r="N151" s="89">
        <f t="shared" si="21"/>
        <v>30000</v>
      </c>
      <c r="O151" s="89">
        <f t="shared" si="22"/>
        <v>30000</v>
      </c>
      <c r="P151" s="116"/>
    </row>
    <row r="152" spans="1:18" x14ac:dyDescent="0.2">
      <c r="A152" s="116"/>
      <c r="B152" s="61" t="s">
        <v>174</v>
      </c>
      <c r="C152" s="116" t="s">
        <v>13</v>
      </c>
      <c r="D152" s="100">
        <v>2</v>
      </c>
      <c r="E152" s="116"/>
      <c r="F152" s="116"/>
      <c r="G152" s="58"/>
      <c r="H152" s="58"/>
      <c r="I152" s="59"/>
      <c r="J152" s="116"/>
      <c r="K152" s="116"/>
      <c r="L152" s="89">
        <v>38500</v>
      </c>
      <c r="M152" s="104">
        <v>1</v>
      </c>
      <c r="N152" s="89">
        <f t="shared" ref="N152:N155" si="23">ROUND(D152*L152*M152,-3)</f>
        <v>77000</v>
      </c>
      <c r="O152" s="89">
        <f t="shared" si="22"/>
        <v>77000</v>
      </c>
      <c r="P152" s="61"/>
    </row>
    <row r="153" spans="1:18" x14ac:dyDescent="0.2">
      <c r="A153" s="116"/>
      <c r="B153" s="61" t="s">
        <v>260</v>
      </c>
      <c r="C153" s="116" t="s">
        <v>13</v>
      </c>
      <c r="D153" s="100">
        <v>3</v>
      </c>
      <c r="E153" s="116"/>
      <c r="F153" s="116"/>
      <c r="G153" s="58"/>
      <c r="H153" s="58"/>
      <c r="I153" s="59"/>
      <c r="J153" s="116"/>
      <c r="K153" s="116"/>
      <c r="L153" s="89">
        <v>250000</v>
      </c>
      <c r="M153" s="104">
        <v>1</v>
      </c>
      <c r="N153" s="89">
        <f t="shared" si="23"/>
        <v>750000</v>
      </c>
      <c r="O153" s="89">
        <f t="shared" si="22"/>
        <v>750000</v>
      </c>
      <c r="P153" s="61"/>
    </row>
    <row r="154" spans="1:18" x14ac:dyDescent="0.2">
      <c r="A154" s="116"/>
      <c r="B154" s="61" t="s">
        <v>175</v>
      </c>
      <c r="C154" s="116" t="s">
        <v>13</v>
      </c>
      <c r="D154" s="100">
        <v>2</v>
      </c>
      <c r="E154" s="116"/>
      <c r="F154" s="116"/>
      <c r="G154" s="58"/>
      <c r="H154" s="58"/>
      <c r="I154" s="59"/>
      <c r="J154" s="116"/>
      <c r="K154" s="116"/>
      <c r="L154" s="89">
        <v>50000</v>
      </c>
      <c r="M154" s="104">
        <v>1</v>
      </c>
      <c r="N154" s="89">
        <f t="shared" si="23"/>
        <v>100000</v>
      </c>
      <c r="O154" s="89">
        <f t="shared" si="22"/>
        <v>100000</v>
      </c>
      <c r="P154" s="61"/>
    </row>
    <row r="155" spans="1:18" x14ac:dyDescent="0.2">
      <c r="A155" s="116"/>
      <c r="B155" s="61" t="s">
        <v>176</v>
      </c>
      <c r="C155" s="116" t="s">
        <v>0</v>
      </c>
      <c r="D155" s="100">
        <f>(3.6*2)</f>
        <v>7.2</v>
      </c>
      <c r="E155" s="116"/>
      <c r="F155" s="116"/>
      <c r="G155" s="58"/>
      <c r="H155" s="58"/>
      <c r="I155" s="59"/>
      <c r="J155" s="116"/>
      <c r="K155" s="116"/>
      <c r="L155" s="89">
        <v>215000</v>
      </c>
      <c r="M155" s="131">
        <v>1.03</v>
      </c>
      <c r="N155" s="89">
        <f t="shared" si="23"/>
        <v>1594000</v>
      </c>
      <c r="O155" s="89">
        <f t="shared" si="22"/>
        <v>1594000</v>
      </c>
      <c r="P155" s="61"/>
    </row>
    <row r="156" spans="1:18" x14ac:dyDescent="0.2">
      <c r="A156" s="116"/>
      <c r="B156" s="65" t="s">
        <v>164</v>
      </c>
      <c r="C156" s="116"/>
      <c r="D156" s="100"/>
      <c r="E156" s="116"/>
      <c r="F156" s="116"/>
      <c r="G156" s="58"/>
      <c r="H156" s="58"/>
      <c r="I156" s="59"/>
      <c r="J156" s="116"/>
      <c r="K156" s="116"/>
      <c r="L156" s="130"/>
      <c r="M156" s="131"/>
      <c r="N156" s="89"/>
      <c r="O156" s="89"/>
      <c r="P156" s="60"/>
    </row>
    <row r="157" spans="1:18" ht="131.25" customHeight="1" x14ac:dyDescent="0.2">
      <c r="A157" s="116"/>
      <c r="B157" s="61" t="s">
        <v>17</v>
      </c>
      <c r="C157" s="116" t="s">
        <v>0</v>
      </c>
      <c r="D157" s="100"/>
      <c r="E157" s="116">
        <v>19</v>
      </c>
      <c r="F157" s="116">
        <v>1</v>
      </c>
      <c r="G157" s="58">
        <v>671.1</v>
      </c>
      <c r="H157" s="58">
        <v>32.700000000000003</v>
      </c>
      <c r="I157" s="59">
        <f>+G157-H157</f>
        <v>638.4</v>
      </c>
      <c r="J157" s="66" t="s">
        <v>200</v>
      </c>
      <c r="K157" s="116" t="s">
        <v>12</v>
      </c>
      <c r="L157" s="89">
        <v>30000</v>
      </c>
      <c r="M157" s="104">
        <v>1</v>
      </c>
      <c r="N157" s="89">
        <f>ROUND(H157*L157*M157,-3)</f>
        <v>981000</v>
      </c>
      <c r="O157" s="89">
        <f>ROUND(H157*L157*M157,-3)</f>
        <v>981000</v>
      </c>
      <c r="P157" s="60"/>
      <c r="R157" s="129"/>
    </row>
    <row r="158" spans="1:18" ht="18.75" customHeight="1" x14ac:dyDescent="0.2">
      <c r="A158" s="116"/>
      <c r="B158" s="65" t="s">
        <v>161</v>
      </c>
      <c r="C158" s="116"/>
      <c r="D158" s="100"/>
      <c r="E158" s="116"/>
      <c r="F158" s="116"/>
      <c r="G158" s="58"/>
      <c r="H158" s="58"/>
      <c r="I158" s="59"/>
      <c r="J158" s="116"/>
      <c r="K158" s="116"/>
      <c r="L158" s="89"/>
      <c r="M158" s="104"/>
      <c r="N158" s="89"/>
      <c r="O158" s="89"/>
      <c r="P158" s="60"/>
    </row>
    <row r="159" spans="1:18" ht="49.5" customHeight="1" x14ac:dyDescent="0.2">
      <c r="A159" s="117"/>
      <c r="B159" s="62" t="s">
        <v>166</v>
      </c>
      <c r="C159" s="117"/>
      <c r="D159" s="101"/>
      <c r="E159" s="117"/>
      <c r="F159" s="117"/>
      <c r="G159" s="63"/>
      <c r="H159" s="63">
        <f>+H157</f>
        <v>32.700000000000003</v>
      </c>
      <c r="I159" s="64"/>
      <c r="J159" s="68"/>
      <c r="K159" s="117"/>
      <c r="L159" s="89">
        <v>310000</v>
      </c>
      <c r="M159" s="132">
        <v>0.5</v>
      </c>
      <c r="N159" s="94">
        <f>ROUND(H159*L159*M159,-3)</f>
        <v>5069000</v>
      </c>
      <c r="O159" s="89">
        <f>ROUND(H159*L159*M159,-3)</f>
        <v>5069000</v>
      </c>
      <c r="P159" s="67"/>
    </row>
    <row r="160" spans="1:18" s="129" customFormat="1" ht="15.75" customHeight="1" x14ac:dyDescent="0.2">
      <c r="A160" s="119">
        <v>14</v>
      </c>
      <c r="B160" s="121" t="s">
        <v>91</v>
      </c>
      <c r="C160" s="119"/>
      <c r="D160" s="122"/>
      <c r="E160" s="119"/>
      <c r="F160" s="119"/>
      <c r="G160" s="123"/>
      <c r="H160" s="123"/>
      <c r="I160" s="124"/>
      <c r="J160" s="119"/>
      <c r="K160" s="119"/>
      <c r="L160" s="133"/>
      <c r="M160" s="134"/>
      <c r="N160" s="127">
        <f>SUM(N161:N170)</f>
        <v>15077000</v>
      </c>
      <c r="O160" s="127">
        <f>SUM(O162:O170)</f>
        <v>15077000</v>
      </c>
      <c r="P160" s="128"/>
      <c r="Q160" s="114">
        <f>O160</f>
        <v>15077000</v>
      </c>
    </row>
    <row r="161" spans="1:17" x14ac:dyDescent="0.2">
      <c r="A161" s="116"/>
      <c r="B161" s="57" t="s">
        <v>163</v>
      </c>
      <c r="C161" s="116"/>
      <c r="D161" s="100"/>
      <c r="E161" s="116"/>
      <c r="F161" s="116"/>
      <c r="G161" s="58"/>
      <c r="H161" s="58"/>
      <c r="I161" s="59"/>
      <c r="J161" s="116"/>
      <c r="K161" s="116"/>
      <c r="L161" s="130"/>
      <c r="M161" s="104"/>
      <c r="N161" s="89"/>
      <c r="O161" s="89"/>
      <c r="P161" s="60"/>
    </row>
    <row r="162" spans="1:17" x14ac:dyDescent="0.2">
      <c r="A162" s="116"/>
      <c r="B162" s="61" t="s">
        <v>92</v>
      </c>
      <c r="C162" s="116" t="s">
        <v>13</v>
      </c>
      <c r="D162" s="100">
        <v>2</v>
      </c>
      <c r="E162" s="116"/>
      <c r="F162" s="116"/>
      <c r="G162" s="58"/>
      <c r="H162" s="58"/>
      <c r="I162" s="59"/>
      <c r="J162" s="116"/>
      <c r="K162" s="116"/>
      <c r="L162" s="89">
        <v>2466000</v>
      </c>
      <c r="M162" s="104">
        <v>1</v>
      </c>
      <c r="N162" s="89">
        <f t="shared" ref="N162:N170" si="24">ROUND(D162*L162*M162,-3)</f>
        <v>4932000</v>
      </c>
      <c r="O162" s="89">
        <f t="shared" ref="O162:O170" si="25">ROUND(D162*L162*M162,-3)</f>
        <v>4932000</v>
      </c>
      <c r="P162" s="153" t="s">
        <v>271</v>
      </c>
    </row>
    <row r="163" spans="1:17" x14ac:dyDescent="0.2">
      <c r="A163" s="116"/>
      <c r="B163" s="61" t="s">
        <v>79</v>
      </c>
      <c r="C163" s="116" t="s">
        <v>13</v>
      </c>
      <c r="D163" s="100">
        <v>2</v>
      </c>
      <c r="E163" s="116"/>
      <c r="F163" s="116"/>
      <c r="G163" s="58"/>
      <c r="H163" s="58"/>
      <c r="I163" s="59"/>
      <c r="J163" s="116"/>
      <c r="K163" s="116"/>
      <c r="L163" s="89">
        <v>2054000</v>
      </c>
      <c r="M163" s="104">
        <v>1</v>
      </c>
      <c r="N163" s="89">
        <f t="shared" si="24"/>
        <v>4108000</v>
      </c>
      <c r="O163" s="89">
        <f t="shared" si="25"/>
        <v>4108000</v>
      </c>
      <c r="P163" s="153"/>
    </row>
    <row r="164" spans="1:17" x14ac:dyDescent="0.2">
      <c r="A164" s="116"/>
      <c r="B164" s="61" t="s">
        <v>18</v>
      </c>
      <c r="C164" s="116" t="s">
        <v>13</v>
      </c>
      <c r="D164" s="100">
        <v>25</v>
      </c>
      <c r="E164" s="116"/>
      <c r="F164" s="116"/>
      <c r="G164" s="58"/>
      <c r="H164" s="58"/>
      <c r="I164" s="59"/>
      <c r="J164" s="116"/>
      <c r="K164" s="116"/>
      <c r="L164" s="89">
        <v>25100</v>
      </c>
      <c r="M164" s="104">
        <v>1</v>
      </c>
      <c r="N164" s="89">
        <f t="shared" si="24"/>
        <v>628000</v>
      </c>
      <c r="O164" s="89">
        <f t="shared" si="25"/>
        <v>628000</v>
      </c>
      <c r="P164" s="153"/>
    </row>
    <row r="165" spans="1:17" x14ac:dyDescent="0.2">
      <c r="A165" s="116"/>
      <c r="B165" s="61" t="s">
        <v>19</v>
      </c>
      <c r="C165" s="116" t="s">
        <v>13</v>
      </c>
      <c r="D165" s="100">
        <v>5</v>
      </c>
      <c r="E165" s="116"/>
      <c r="F165" s="116"/>
      <c r="G165" s="58"/>
      <c r="H165" s="58"/>
      <c r="I165" s="59"/>
      <c r="J165" s="116"/>
      <c r="K165" s="116"/>
      <c r="L165" s="89">
        <v>6600</v>
      </c>
      <c r="M165" s="104">
        <v>1</v>
      </c>
      <c r="N165" s="89">
        <f t="shared" si="24"/>
        <v>33000</v>
      </c>
      <c r="O165" s="89">
        <f t="shared" si="25"/>
        <v>33000</v>
      </c>
      <c r="P165" s="153"/>
    </row>
    <row r="166" spans="1:17" x14ac:dyDescent="0.2">
      <c r="A166" s="116"/>
      <c r="B166" s="61" t="s">
        <v>93</v>
      </c>
      <c r="C166" s="116" t="s">
        <v>13</v>
      </c>
      <c r="D166" s="100">
        <v>1</v>
      </c>
      <c r="E166" s="116"/>
      <c r="F166" s="116"/>
      <c r="G166" s="58"/>
      <c r="H166" s="58"/>
      <c r="I166" s="59"/>
      <c r="J166" s="116"/>
      <c r="K166" s="116"/>
      <c r="L166" s="89">
        <v>267000</v>
      </c>
      <c r="M166" s="104">
        <v>1</v>
      </c>
      <c r="N166" s="89">
        <f t="shared" si="24"/>
        <v>267000</v>
      </c>
      <c r="O166" s="89">
        <f t="shared" si="25"/>
        <v>267000</v>
      </c>
      <c r="P166" s="153"/>
    </row>
    <row r="167" spans="1:17" ht="12.75" customHeight="1" x14ac:dyDescent="0.2">
      <c r="A167" s="116"/>
      <c r="B167" s="61" t="s">
        <v>94</v>
      </c>
      <c r="C167" s="116" t="s">
        <v>13</v>
      </c>
      <c r="D167" s="100">
        <v>4</v>
      </c>
      <c r="E167" s="116"/>
      <c r="F167" s="116"/>
      <c r="G167" s="58"/>
      <c r="H167" s="58"/>
      <c r="I167" s="59"/>
      <c r="J167" s="116"/>
      <c r="K167" s="116"/>
      <c r="L167" s="89">
        <v>79000</v>
      </c>
      <c r="M167" s="104">
        <v>1</v>
      </c>
      <c r="N167" s="89">
        <f t="shared" si="24"/>
        <v>316000</v>
      </c>
      <c r="O167" s="89">
        <f t="shared" si="25"/>
        <v>316000</v>
      </c>
      <c r="P167" s="153"/>
    </row>
    <row r="168" spans="1:17" ht="13.5" customHeight="1" x14ac:dyDescent="0.2">
      <c r="A168" s="116"/>
      <c r="B168" s="61" t="s">
        <v>48</v>
      </c>
      <c r="C168" s="116" t="s">
        <v>14</v>
      </c>
      <c r="D168" s="100">
        <v>48</v>
      </c>
      <c r="E168" s="116"/>
      <c r="F168" s="116"/>
      <c r="G168" s="58"/>
      <c r="H168" s="58"/>
      <c r="I168" s="59"/>
      <c r="J168" s="116"/>
      <c r="K168" s="116"/>
      <c r="L168" s="89">
        <v>50000</v>
      </c>
      <c r="M168" s="104">
        <v>1</v>
      </c>
      <c r="N168" s="89">
        <f t="shared" si="24"/>
        <v>2400000</v>
      </c>
      <c r="O168" s="89">
        <f t="shared" si="25"/>
        <v>2400000</v>
      </c>
      <c r="P168" s="153"/>
    </row>
    <row r="169" spans="1:17" ht="27" customHeight="1" x14ac:dyDescent="0.2">
      <c r="A169" s="116"/>
      <c r="B169" s="61" t="s">
        <v>95</v>
      </c>
      <c r="C169" s="116" t="s">
        <v>16</v>
      </c>
      <c r="D169" s="100">
        <v>0.80999999999999994</v>
      </c>
      <c r="E169" s="116"/>
      <c r="F169" s="116"/>
      <c r="G169" s="58"/>
      <c r="H169" s="58"/>
      <c r="I169" s="59"/>
      <c r="J169" s="116" t="s">
        <v>96</v>
      </c>
      <c r="K169" s="116"/>
      <c r="L169" s="89">
        <v>2828000</v>
      </c>
      <c r="M169" s="105">
        <v>1.03</v>
      </c>
      <c r="N169" s="89">
        <f t="shared" si="24"/>
        <v>2359000</v>
      </c>
      <c r="O169" s="89">
        <f t="shared" si="25"/>
        <v>2359000</v>
      </c>
      <c r="P169" s="153"/>
    </row>
    <row r="170" spans="1:17" x14ac:dyDescent="0.2">
      <c r="A170" s="117"/>
      <c r="B170" s="62" t="s">
        <v>61</v>
      </c>
      <c r="C170" s="117" t="s">
        <v>13</v>
      </c>
      <c r="D170" s="101">
        <v>1</v>
      </c>
      <c r="E170" s="117"/>
      <c r="F170" s="117"/>
      <c r="G170" s="63"/>
      <c r="H170" s="63"/>
      <c r="I170" s="64"/>
      <c r="J170" s="117"/>
      <c r="K170" s="117"/>
      <c r="L170" s="89">
        <v>34060</v>
      </c>
      <c r="M170" s="132">
        <v>1</v>
      </c>
      <c r="N170" s="94">
        <f t="shared" si="24"/>
        <v>34000</v>
      </c>
      <c r="O170" s="89">
        <f t="shared" si="25"/>
        <v>34000</v>
      </c>
      <c r="P170" s="154"/>
    </row>
    <row r="171" spans="1:17" s="129" customFormat="1" ht="24" customHeight="1" x14ac:dyDescent="0.2">
      <c r="A171" s="119">
        <v>15</v>
      </c>
      <c r="B171" s="121" t="s">
        <v>272</v>
      </c>
      <c r="C171" s="119"/>
      <c r="D171" s="122"/>
      <c r="E171" s="119"/>
      <c r="F171" s="119"/>
      <c r="G171" s="123"/>
      <c r="H171" s="123"/>
      <c r="I171" s="124"/>
      <c r="J171" s="119"/>
      <c r="K171" s="119"/>
      <c r="L171" s="133"/>
      <c r="M171" s="134"/>
      <c r="N171" s="127">
        <f>SUM(N172:N175)</f>
        <v>16003000</v>
      </c>
      <c r="O171" s="127">
        <f>SUM(O173:O175)</f>
        <v>16003000</v>
      </c>
      <c r="P171" s="128"/>
      <c r="Q171" s="114">
        <f>O171</f>
        <v>16003000</v>
      </c>
    </row>
    <row r="172" spans="1:17" ht="13.5" customHeight="1" x14ac:dyDescent="0.2">
      <c r="A172" s="116"/>
      <c r="B172" s="65" t="s">
        <v>164</v>
      </c>
      <c r="C172" s="116"/>
      <c r="D172" s="100"/>
      <c r="E172" s="116"/>
      <c r="F172" s="116"/>
      <c r="G172" s="58"/>
      <c r="H172" s="58"/>
      <c r="I172" s="59"/>
      <c r="J172" s="116"/>
      <c r="K172" s="116"/>
      <c r="L172" s="130"/>
      <c r="M172" s="104"/>
      <c r="N172" s="89"/>
      <c r="O172" s="89"/>
      <c r="P172" s="60"/>
    </row>
    <row r="173" spans="1:17" ht="100.5" customHeight="1" x14ac:dyDescent="0.2">
      <c r="A173" s="116"/>
      <c r="B173" s="61" t="s">
        <v>17</v>
      </c>
      <c r="C173" s="116" t="s">
        <v>0</v>
      </c>
      <c r="D173" s="100"/>
      <c r="E173" s="116">
        <v>17</v>
      </c>
      <c r="F173" s="116">
        <v>1</v>
      </c>
      <c r="G173" s="58">
        <v>2307</v>
      </c>
      <c r="H173" s="58">
        <v>86.5</v>
      </c>
      <c r="I173" s="59">
        <f>+G173-H173</f>
        <v>2220.5</v>
      </c>
      <c r="J173" s="66" t="s">
        <v>201</v>
      </c>
      <c r="K173" s="116" t="s">
        <v>12</v>
      </c>
      <c r="L173" s="89">
        <v>30000</v>
      </c>
      <c r="M173" s="104">
        <v>1</v>
      </c>
      <c r="N173" s="89">
        <f>ROUND(H173*L173*M173,-3)</f>
        <v>2595000</v>
      </c>
      <c r="O173" s="89">
        <f>ROUND(H173*L173*M173,-3)</f>
        <v>2595000</v>
      </c>
      <c r="P173" s="60"/>
    </row>
    <row r="174" spans="1:17" x14ac:dyDescent="0.2">
      <c r="A174" s="116"/>
      <c r="B174" s="65" t="s">
        <v>161</v>
      </c>
      <c r="C174" s="116"/>
      <c r="D174" s="100"/>
      <c r="E174" s="116"/>
      <c r="F174" s="116"/>
      <c r="G174" s="58"/>
      <c r="H174" s="58"/>
      <c r="I174" s="59"/>
      <c r="J174" s="116"/>
      <c r="K174" s="116"/>
      <c r="L174" s="89"/>
      <c r="M174" s="104"/>
      <c r="N174" s="89"/>
      <c r="O174" s="89"/>
      <c r="P174" s="60"/>
    </row>
    <row r="175" spans="1:17" ht="48" x14ac:dyDescent="0.2">
      <c r="A175" s="117"/>
      <c r="B175" s="62" t="s">
        <v>166</v>
      </c>
      <c r="C175" s="117"/>
      <c r="D175" s="101"/>
      <c r="E175" s="117"/>
      <c r="F175" s="117"/>
      <c r="G175" s="63"/>
      <c r="H175" s="63">
        <f>+H173</f>
        <v>86.5</v>
      </c>
      <c r="I175" s="64"/>
      <c r="J175" s="68"/>
      <c r="K175" s="117"/>
      <c r="L175" s="94">
        <v>310000</v>
      </c>
      <c r="M175" s="132">
        <v>0.5</v>
      </c>
      <c r="N175" s="94">
        <f>ROUND(H175*L175*M175,-3)</f>
        <v>13408000</v>
      </c>
      <c r="O175" s="94">
        <f>ROUND(H175*L175*M175,-3)</f>
        <v>13408000</v>
      </c>
      <c r="P175" s="67"/>
    </row>
    <row r="176" spans="1:17" s="129" customFormat="1" ht="23.25" customHeight="1" x14ac:dyDescent="0.2">
      <c r="A176" s="119">
        <v>16</v>
      </c>
      <c r="B176" s="121" t="s">
        <v>97</v>
      </c>
      <c r="C176" s="119"/>
      <c r="D176" s="122"/>
      <c r="E176" s="119"/>
      <c r="F176" s="119"/>
      <c r="G176" s="123"/>
      <c r="H176" s="123"/>
      <c r="I176" s="124"/>
      <c r="J176" s="119"/>
      <c r="K176" s="119"/>
      <c r="L176" s="133"/>
      <c r="M176" s="134"/>
      <c r="N176" s="127">
        <f>SUM(N177:N187)</f>
        <v>15675000</v>
      </c>
      <c r="O176" s="127">
        <f>SUM(O178:O187)</f>
        <v>15675000</v>
      </c>
      <c r="P176" s="128"/>
      <c r="Q176" s="114">
        <f>O176</f>
        <v>15675000</v>
      </c>
    </row>
    <row r="177" spans="1:17" ht="19.5" customHeight="1" x14ac:dyDescent="0.2">
      <c r="A177" s="116"/>
      <c r="B177" s="57" t="s">
        <v>163</v>
      </c>
      <c r="C177" s="116"/>
      <c r="D177" s="100"/>
      <c r="E177" s="116"/>
      <c r="F177" s="116"/>
      <c r="G177" s="58"/>
      <c r="H177" s="58"/>
      <c r="I177" s="59"/>
      <c r="J177" s="116"/>
      <c r="K177" s="116"/>
      <c r="L177" s="130"/>
      <c r="M177" s="104"/>
      <c r="N177" s="89"/>
      <c r="O177" s="89"/>
      <c r="P177" s="60"/>
    </row>
    <row r="178" spans="1:17" ht="17.25" customHeight="1" x14ac:dyDescent="0.2">
      <c r="A178" s="116"/>
      <c r="B178" s="61" t="s">
        <v>18</v>
      </c>
      <c r="C178" s="116" t="s">
        <v>13</v>
      </c>
      <c r="D178" s="100">
        <v>59</v>
      </c>
      <c r="E178" s="116"/>
      <c r="F178" s="116"/>
      <c r="G178" s="58"/>
      <c r="H178" s="58"/>
      <c r="I178" s="59"/>
      <c r="J178" s="116"/>
      <c r="K178" s="116"/>
      <c r="L178" s="89">
        <v>25100</v>
      </c>
      <c r="M178" s="104">
        <v>1</v>
      </c>
      <c r="N178" s="89">
        <f t="shared" ref="N178:N183" si="26">ROUND(D178*L178*M178,-3)</f>
        <v>1481000</v>
      </c>
      <c r="O178" s="89">
        <f t="shared" ref="O178:O183" si="27">ROUND(D178*L178*M178,-3)</f>
        <v>1481000</v>
      </c>
      <c r="P178" s="116"/>
    </row>
    <row r="179" spans="1:17" ht="21" customHeight="1" x14ac:dyDescent="0.2">
      <c r="A179" s="116"/>
      <c r="B179" s="61" t="s">
        <v>19</v>
      </c>
      <c r="C179" s="116" t="s">
        <v>13</v>
      </c>
      <c r="D179" s="100">
        <v>21</v>
      </c>
      <c r="E179" s="116"/>
      <c r="F179" s="116"/>
      <c r="G179" s="58"/>
      <c r="H179" s="58"/>
      <c r="I179" s="59"/>
      <c r="J179" s="116"/>
      <c r="K179" s="116"/>
      <c r="L179" s="89">
        <v>6600</v>
      </c>
      <c r="M179" s="104">
        <v>1</v>
      </c>
      <c r="N179" s="89">
        <f t="shared" si="26"/>
        <v>139000</v>
      </c>
      <c r="O179" s="89">
        <f t="shared" si="27"/>
        <v>139000</v>
      </c>
      <c r="P179" s="116"/>
    </row>
    <row r="180" spans="1:17" ht="18" customHeight="1" x14ac:dyDescent="0.2">
      <c r="A180" s="116"/>
      <c r="B180" s="61" t="s">
        <v>98</v>
      </c>
      <c r="C180" s="116" t="s">
        <v>24</v>
      </c>
      <c r="D180" s="100">
        <v>10</v>
      </c>
      <c r="E180" s="116"/>
      <c r="F180" s="116"/>
      <c r="G180" s="58"/>
      <c r="H180" s="58"/>
      <c r="I180" s="59"/>
      <c r="J180" s="116"/>
      <c r="K180" s="116"/>
      <c r="L180" s="89">
        <v>4000</v>
      </c>
      <c r="M180" s="104">
        <v>1</v>
      </c>
      <c r="N180" s="89">
        <f t="shared" si="26"/>
        <v>40000</v>
      </c>
      <c r="O180" s="89">
        <f t="shared" si="27"/>
        <v>40000</v>
      </c>
      <c r="P180" s="116"/>
    </row>
    <row r="181" spans="1:17" ht="27.75" customHeight="1" x14ac:dyDescent="0.2">
      <c r="A181" s="116"/>
      <c r="B181" s="61" t="s">
        <v>99</v>
      </c>
      <c r="C181" s="116" t="s">
        <v>13</v>
      </c>
      <c r="D181" s="100">
        <v>10</v>
      </c>
      <c r="E181" s="116"/>
      <c r="F181" s="116"/>
      <c r="G181" s="58"/>
      <c r="H181" s="58"/>
      <c r="I181" s="59"/>
      <c r="J181" s="116"/>
      <c r="K181" s="116"/>
      <c r="L181" s="89">
        <v>52800</v>
      </c>
      <c r="M181" s="104">
        <v>1</v>
      </c>
      <c r="N181" s="89">
        <f t="shared" si="26"/>
        <v>528000</v>
      </c>
      <c r="O181" s="89">
        <f t="shared" si="27"/>
        <v>528000</v>
      </c>
      <c r="P181" s="116"/>
    </row>
    <row r="182" spans="1:17" ht="39.75" customHeight="1" x14ac:dyDescent="0.2">
      <c r="A182" s="116"/>
      <c r="B182" s="61" t="s">
        <v>100</v>
      </c>
      <c r="C182" s="116" t="s">
        <v>16</v>
      </c>
      <c r="D182" s="100">
        <v>0.67499999999999993</v>
      </c>
      <c r="E182" s="116"/>
      <c r="F182" s="116"/>
      <c r="G182" s="58"/>
      <c r="H182" s="58"/>
      <c r="I182" s="59"/>
      <c r="J182" s="116" t="s">
        <v>101</v>
      </c>
      <c r="K182" s="116"/>
      <c r="L182" s="89">
        <v>2828000</v>
      </c>
      <c r="M182" s="131">
        <v>1.03</v>
      </c>
      <c r="N182" s="89">
        <f t="shared" si="26"/>
        <v>1966000</v>
      </c>
      <c r="O182" s="89">
        <f t="shared" si="27"/>
        <v>1966000</v>
      </c>
      <c r="P182" s="116"/>
    </row>
    <row r="183" spans="1:17" ht="22.5" customHeight="1" x14ac:dyDescent="0.2">
      <c r="A183" s="116"/>
      <c r="B183" s="61" t="s">
        <v>23</v>
      </c>
      <c r="C183" s="116" t="s">
        <v>13</v>
      </c>
      <c r="D183" s="100">
        <v>1</v>
      </c>
      <c r="E183" s="116"/>
      <c r="F183" s="116"/>
      <c r="G183" s="58"/>
      <c r="H183" s="58"/>
      <c r="I183" s="59"/>
      <c r="J183" s="116"/>
      <c r="K183" s="116"/>
      <c r="L183" s="89">
        <v>69000</v>
      </c>
      <c r="M183" s="104">
        <v>1</v>
      </c>
      <c r="N183" s="89">
        <f t="shared" si="26"/>
        <v>69000</v>
      </c>
      <c r="O183" s="89">
        <f t="shared" si="27"/>
        <v>69000</v>
      </c>
      <c r="P183" s="116"/>
    </row>
    <row r="184" spans="1:17" ht="28.5" customHeight="1" x14ac:dyDescent="0.2">
      <c r="A184" s="116"/>
      <c r="B184" s="65" t="s">
        <v>164</v>
      </c>
      <c r="C184" s="116"/>
      <c r="D184" s="100"/>
      <c r="E184" s="116"/>
      <c r="F184" s="116"/>
      <c r="G184" s="58"/>
      <c r="H184" s="58"/>
      <c r="I184" s="59"/>
      <c r="J184" s="116"/>
      <c r="K184" s="116"/>
      <c r="L184" s="89"/>
      <c r="M184" s="104"/>
      <c r="N184" s="89"/>
      <c r="O184" s="89"/>
      <c r="P184" s="60"/>
    </row>
    <row r="185" spans="1:17" ht="120.75" customHeight="1" x14ac:dyDescent="0.2">
      <c r="A185" s="116"/>
      <c r="B185" s="61" t="s">
        <v>17</v>
      </c>
      <c r="C185" s="116" t="s">
        <v>0</v>
      </c>
      <c r="D185" s="100"/>
      <c r="E185" s="116">
        <v>3</v>
      </c>
      <c r="F185" s="116">
        <v>1</v>
      </c>
      <c r="G185" s="58">
        <v>1521.6</v>
      </c>
      <c r="H185" s="58">
        <v>61.9</v>
      </c>
      <c r="I185" s="59">
        <f>+G185-H185</f>
        <v>1459.6999999999998</v>
      </c>
      <c r="J185" s="66" t="s">
        <v>202</v>
      </c>
      <c r="K185" s="116" t="s">
        <v>12</v>
      </c>
      <c r="L185" s="89">
        <v>30000</v>
      </c>
      <c r="M185" s="104">
        <v>1</v>
      </c>
      <c r="N185" s="89">
        <f>ROUND(H185*L185*M185,-3)</f>
        <v>1857000</v>
      </c>
      <c r="O185" s="89">
        <f>ROUND(H185*L185*M185,-3)</f>
        <v>1857000</v>
      </c>
      <c r="P185" s="60"/>
    </row>
    <row r="186" spans="1:17" ht="24" customHeight="1" x14ac:dyDescent="0.2">
      <c r="A186" s="116"/>
      <c r="B186" s="65" t="s">
        <v>161</v>
      </c>
      <c r="C186" s="116"/>
      <c r="D186" s="100"/>
      <c r="E186" s="116"/>
      <c r="F186" s="116"/>
      <c r="G186" s="58"/>
      <c r="H186" s="58"/>
      <c r="I186" s="59"/>
      <c r="J186" s="116"/>
      <c r="K186" s="116"/>
      <c r="L186" s="89"/>
      <c r="M186" s="104"/>
      <c r="N186" s="89"/>
      <c r="O186" s="89"/>
      <c r="P186" s="60"/>
    </row>
    <row r="187" spans="1:17" ht="59.25" customHeight="1" x14ac:dyDescent="0.2">
      <c r="A187" s="117"/>
      <c r="B187" s="62" t="s">
        <v>166</v>
      </c>
      <c r="C187" s="117"/>
      <c r="D187" s="101"/>
      <c r="E187" s="117"/>
      <c r="F187" s="117"/>
      <c r="G187" s="63"/>
      <c r="H187" s="63">
        <f>+H185</f>
        <v>61.9</v>
      </c>
      <c r="I187" s="64"/>
      <c r="J187" s="68"/>
      <c r="K187" s="117"/>
      <c r="L187" s="94">
        <v>310000</v>
      </c>
      <c r="M187" s="132">
        <v>0.5</v>
      </c>
      <c r="N187" s="94">
        <f>ROUND(H187*L187*M187,-3)</f>
        <v>9595000</v>
      </c>
      <c r="O187" s="94">
        <f>ROUND(H187*L187*M187,-3)</f>
        <v>9595000</v>
      </c>
      <c r="P187" s="67"/>
    </row>
    <row r="188" spans="1:17" s="129" customFormat="1" ht="28.5" customHeight="1" x14ac:dyDescent="0.2">
      <c r="A188" s="119">
        <v>17</v>
      </c>
      <c r="B188" s="121" t="s">
        <v>102</v>
      </c>
      <c r="C188" s="119"/>
      <c r="D188" s="122"/>
      <c r="E188" s="119"/>
      <c r="F188" s="119"/>
      <c r="G188" s="123"/>
      <c r="H188" s="123"/>
      <c r="I188" s="124"/>
      <c r="J188" s="119"/>
      <c r="K188" s="119"/>
      <c r="L188" s="133"/>
      <c r="M188" s="126"/>
      <c r="N188" s="127">
        <f>SUM(N189:N213)</f>
        <v>69877000</v>
      </c>
      <c r="O188" s="127">
        <f>SUM(O190:O213)</f>
        <v>69877000</v>
      </c>
      <c r="P188" s="128"/>
      <c r="Q188" s="114">
        <f>O188</f>
        <v>69877000</v>
      </c>
    </row>
    <row r="189" spans="1:17" x14ac:dyDescent="0.2">
      <c r="A189" s="116"/>
      <c r="B189" s="57" t="s">
        <v>163</v>
      </c>
      <c r="C189" s="116"/>
      <c r="D189" s="100"/>
      <c r="E189" s="116"/>
      <c r="F189" s="116"/>
      <c r="G189" s="58"/>
      <c r="H189" s="58"/>
      <c r="I189" s="59"/>
      <c r="J189" s="116"/>
      <c r="K189" s="116"/>
      <c r="L189" s="130"/>
      <c r="M189" s="131"/>
      <c r="N189" s="89"/>
      <c r="O189" s="89"/>
      <c r="P189" s="60"/>
    </row>
    <row r="190" spans="1:17" ht="24" x14ac:dyDescent="0.2">
      <c r="A190" s="116"/>
      <c r="B190" s="61" t="s">
        <v>204</v>
      </c>
      <c r="C190" s="116" t="s">
        <v>16</v>
      </c>
      <c r="D190" s="100">
        <v>3.4299999999999997</v>
      </c>
      <c r="E190" s="116"/>
      <c r="F190" s="116"/>
      <c r="G190" s="58"/>
      <c r="H190" s="58"/>
      <c r="I190" s="59"/>
      <c r="J190" s="116" t="s">
        <v>101</v>
      </c>
      <c r="K190" s="116"/>
      <c r="L190" s="89">
        <v>2828000</v>
      </c>
      <c r="M190" s="131">
        <v>1.03</v>
      </c>
      <c r="N190" s="89">
        <f t="shared" ref="N190:N208" si="28">ROUND(D190*L190*M190,-3)</f>
        <v>9991000</v>
      </c>
      <c r="O190" s="89">
        <f t="shared" ref="O190:O198" si="29">ROUND(D190*L190*M190,-3)</f>
        <v>9991000</v>
      </c>
      <c r="P190" s="153" t="s">
        <v>142</v>
      </c>
    </row>
    <row r="191" spans="1:17" ht="24" x14ac:dyDescent="0.2">
      <c r="A191" s="116"/>
      <c r="B191" s="61" t="s">
        <v>203</v>
      </c>
      <c r="C191" s="116" t="s">
        <v>0</v>
      </c>
      <c r="D191" s="100">
        <v>25.56</v>
      </c>
      <c r="E191" s="116"/>
      <c r="F191" s="116"/>
      <c r="G191" s="58"/>
      <c r="H191" s="58"/>
      <c r="I191" s="59"/>
      <c r="J191" s="116" t="s">
        <v>101</v>
      </c>
      <c r="K191" s="116"/>
      <c r="L191" s="89">
        <v>453000</v>
      </c>
      <c r="M191" s="131">
        <v>1.03</v>
      </c>
      <c r="N191" s="89">
        <f t="shared" si="28"/>
        <v>11926000</v>
      </c>
      <c r="O191" s="89">
        <f t="shared" si="29"/>
        <v>11926000</v>
      </c>
      <c r="P191" s="153"/>
    </row>
    <row r="192" spans="1:17" x14ac:dyDescent="0.2">
      <c r="A192" s="116"/>
      <c r="B192" s="61" t="s">
        <v>103</v>
      </c>
      <c r="C192" s="116" t="s">
        <v>0</v>
      </c>
      <c r="D192" s="100">
        <v>10.199999999999999</v>
      </c>
      <c r="E192" s="116"/>
      <c r="F192" s="116"/>
      <c r="G192" s="58"/>
      <c r="H192" s="58"/>
      <c r="I192" s="59"/>
      <c r="J192" s="116" t="s">
        <v>101</v>
      </c>
      <c r="K192" s="116"/>
      <c r="L192" s="89">
        <v>215000</v>
      </c>
      <c r="M192" s="131">
        <v>1.03</v>
      </c>
      <c r="N192" s="89">
        <f t="shared" si="28"/>
        <v>2259000</v>
      </c>
      <c r="O192" s="89">
        <f t="shared" si="29"/>
        <v>2259000</v>
      </c>
      <c r="P192" s="153"/>
    </row>
    <row r="193" spans="1:16" ht="24" x14ac:dyDescent="0.2">
      <c r="A193" s="116"/>
      <c r="B193" s="61" t="s">
        <v>205</v>
      </c>
      <c r="C193" s="116" t="s">
        <v>16</v>
      </c>
      <c r="D193" s="100">
        <v>3.125</v>
      </c>
      <c r="E193" s="116"/>
      <c r="F193" s="116"/>
      <c r="G193" s="58"/>
      <c r="H193" s="58"/>
      <c r="I193" s="59"/>
      <c r="J193" s="116" t="s">
        <v>101</v>
      </c>
      <c r="K193" s="116"/>
      <c r="L193" s="89">
        <v>1082000</v>
      </c>
      <c r="M193" s="131">
        <v>1.03</v>
      </c>
      <c r="N193" s="89">
        <f t="shared" si="28"/>
        <v>3483000</v>
      </c>
      <c r="O193" s="89">
        <f t="shared" si="29"/>
        <v>3483000</v>
      </c>
      <c r="P193" s="153"/>
    </row>
    <row r="194" spans="1:16" x14ac:dyDescent="0.2">
      <c r="A194" s="116"/>
      <c r="B194" s="61" t="s">
        <v>104</v>
      </c>
      <c r="C194" s="116" t="s">
        <v>13</v>
      </c>
      <c r="D194" s="100">
        <v>6</v>
      </c>
      <c r="E194" s="116"/>
      <c r="F194" s="116"/>
      <c r="G194" s="58"/>
      <c r="H194" s="58"/>
      <c r="I194" s="59"/>
      <c r="J194" s="116"/>
      <c r="K194" s="116"/>
      <c r="L194" s="89">
        <v>100000</v>
      </c>
      <c r="M194" s="104">
        <v>1</v>
      </c>
      <c r="N194" s="89">
        <f t="shared" si="28"/>
        <v>600000</v>
      </c>
      <c r="O194" s="89">
        <f t="shared" si="29"/>
        <v>600000</v>
      </c>
      <c r="P194" s="116"/>
    </row>
    <row r="195" spans="1:16" x14ac:dyDescent="0.2">
      <c r="A195" s="116"/>
      <c r="B195" s="61" t="s">
        <v>105</v>
      </c>
      <c r="C195" s="116" t="s">
        <v>13</v>
      </c>
      <c r="D195" s="100">
        <v>8</v>
      </c>
      <c r="E195" s="116"/>
      <c r="F195" s="116"/>
      <c r="G195" s="58"/>
      <c r="H195" s="58"/>
      <c r="I195" s="59"/>
      <c r="J195" s="116"/>
      <c r="K195" s="116"/>
      <c r="L195" s="89">
        <v>132000</v>
      </c>
      <c r="M195" s="104">
        <v>1</v>
      </c>
      <c r="N195" s="89">
        <f t="shared" si="28"/>
        <v>1056000</v>
      </c>
      <c r="O195" s="89">
        <f t="shared" si="29"/>
        <v>1056000</v>
      </c>
      <c r="P195" s="116"/>
    </row>
    <row r="196" spans="1:16" x14ac:dyDescent="0.2">
      <c r="A196" s="116"/>
      <c r="B196" s="61" t="s">
        <v>106</v>
      </c>
      <c r="C196" s="116" t="s">
        <v>0</v>
      </c>
      <c r="D196" s="100">
        <v>4</v>
      </c>
      <c r="E196" s="116"/>
      <c r="F196" s="116"/>
      <c r="G196" s="58"/>
      <c r="H196" s="58"/>
      <c r="I196" s="59"/>
      <c r="J196" s="116"/>
      <c r="K196" s="116"/>
      <c r="L196" s="89">
        <v>3960</v>
      </c>
      <c r="M196" s="104">
        <v>1</v>
      </c>
      <c r="N196" s="89">
        <f t="shared" si="28"/>
        <v>16000</v>
      </c>
      <c r="O196" s="89">
        <f t="shared" si="29"/>
        <v>16000</v>
      </c>
      <c r="P196" s="116"/>
    </row>
    <row r="197" spans="1:16" x14ac:dyDescent="0.2">
      <c r="A197" s="116"/>
      <c r="B197" s="61" t="s">
        <v>107</v>
      </c>
      <c r="C197" s="116" t="s">
        <v>24</v>
      </c>
      <c r="D197" s="100">
        <v>8</v>
      </c>
      <c r="E197" s="116"/>
      <c r="F197" s="116"/>
      <c r="G197" s="58"/>
      <c r="H197" s="58"/>
      <c r="I197" s="59"/>
      <c r="J197" s="116"/>
      <c r="K197" s="116"/>
      <c r="L197" s="89">
        <v>4000</v>
      </c>
      <c r="M197" s="104">
        <v>1</v>
      </c>
      <c r="N197" s="89">
        <f t="shared" si="28"/>
        <v>32000</v>
      </c>
      <c r="O197" s="89">
        <f t="shared" si="29"/>
        <v>32000</v>
      </c>
      <c r="P197" s="116"/>
    </row>
    <row r="198" spans="1:16" x14ac:dyDescent="0.2">
      <c r="A198" s="116"/>
      <c r="B198" s="61" t="s">
        <v>108</v>
      </c>
      <c r="C198" s="116" t="s">
        <v>13</v>
      </c>
      <c r="D198" s="100">
        <v>1</v>
      </c>
      <c r="E198" s="116"/>
      <c r="F198" s="116"/>
      <c r="G198" s="58"/>
      <c r="H198" s="58"/>
      <c r="I198" s="59"/>
      <c r="J198" s="116"/>
      <c r="K198" s="116"/>
      <c r="L198" s="89">
        <v>1000000</v>
      </c>
      <c r="M198" s="104">
        <v>1</v>
      </c>
      <c r="N198" s="89">
        <f t="shared" si="28"/>
        <v>1000000</v>
      </c>
      <c r="O198" s="89">
        <f t="shared" si="29"/>
        <v>1000000</v>
      </c>
      <c r="P198" s="116"/>
    </row>
    <row r="199" spans="1:16" x14ac:dyDescent="0.2">
      <c r="A199" s="116"/>
      <c r="B199" s="61" t="s">
        <v>30</v>
      </c>
      <c r="C199" s="116" t="s">
        <v>13</v>
      </c>
      <c r="D199" s="100">
        <v>2</v>
      </c>
      <c r="E199" s="116"/>
      <c r="F199" s="116"/>
      <c r="G199" s="58"/>
      <c r="H199" s="58"/>
      <c r="I199" s="59"/>
      <c r="J199" s="116"/>
      <c r="K199" s="116"/>
      <c r="L199" s="89">
        <v>25100</v>
      </c>
      <c r="M199" s="104">
        <v>1</v>
      </c>
      <c r="N199" s="89">
        <f t="shared" si="28"/>
        <v>50000</v>
      </c>
      <c r="O199" s="89">
        <f t="shared" ref="O199:O203" si="30">ROUND(D199*L199*M199,-3)</f>
        <v>50000</v>
      </c>
      <c r="P199" s="116"/>
    </row>
    <row r="200" spans="1:16" x14ac:dyDescent="0.2">
      <c r="A200" s="116"/>
      <c r="B200" s="61" t="s">
        <v>39</v>
      </c>
      <c r="C200" s="116" t="s">
        <v>0</v>
      </c>
      <c r="D200" s="100">
        <v>2</v>
      </c>
      <c r="E200" s="116"/>
      <c r="F200" s="116"/>
      <c r="G200" s="58"/>
      <c r="H200" s="58"/>
      <c r="I200" s="59"/>
      <c r="J200" s="116"/>
      <c r="K200" s="116"/>
      <c r="L200" s="89">
        <v>3960</v>
      </c>
      <c r="M200" s="104">
        <v>1</v>
      </c>
      <c r="N200" s="89">
        <f t="shared" si="28"/>
        <v>8000</v>
      </c>
      <c r="O200" s="89">
        <f t="shared" si="30"/>
        <v>8000</v>
      </c>
      <c r="P200" s="116"/>
    </row>
    <row r="201" spans="1:16" x14ac:dyDescent="0.2">
      <c r="A201" s="116"/>
      <c r="B201" s="61" t="s">
        <v>82</v>
      </c>
      <c r="C201" s="116" t="s">
        <v>0</v>
      </c>
      <c r="D201" s="100">
        <v>2</v>
      </c>
      <c r="E201" s="116"/>
      <c r="F201" s="116"/>
      <c r="G201" s="58"/>
      <c r="H201" s="58"/>
      <c r="I201" s="59"/>
      <c r="J201" s="116"/>
      <c r="K201" s="116"/>
      <c r="L201" s="89">
        <v>1980</v>
      </c>
      <c r="M201" s="104">
        <v>1</v>
      </c>
      <c r="N201" s="89">
        <f t="shared" si="28"/>
        <v>4000</v>
      </c>
      <c r="O201" s="89">
        <f t="shared" si="30"/>
        <v>4000</v>
      </c>
      <c r="P201" s="116"/>
    </row>
    <row r="202" spans="1:16" x14ac:dyDescent="0.2">
      <c r="A202" s="116"/>
      <c r="B202" s="61" t="s">
        <v>23</v>
      </c>
      <c r="C202" s="116" t="s">
        <v>13</v>
      </c>
      <c r="D202" s="100">
        <v>1</v>
      </c>
      <c r="E202" s="116"/>
      <c r="F202" s="116"/>
      <c r="G202" s="58"/>
      <c r="H202" s="58"/>
      <c r="I202" s="59"/>
      <c r="J202" s="116"/>
      <c r="K202" s="116"/>
      <c r="L202" s="89">
        <v>69000</v>
      </c>
      <c r="M202" s="104">
        <v>1</v>
      </c>
      <c r="N202" s="89">
        <f t="shared" si="28"/>
        <v>69000</v>
      </c>
      <c r="O202" s="89">
        <f t="shared" si="30"/>
        <v>69000</v>
      </c>
      <c r="P202" s="116"/>
    </row>
    <row r="203" spans="1:16" x14ac:dyDescent="0.2">
      <c r="A203" s="116"/>
      <c r="B203" s="61" t="s">
        <v>18</v>
      </c>
      <c r="C203" s="116" t="s">
        <v>13</v>
      </c>
      <c r="D203" s="100">
        <v>5</v>
      </c>
      <c r="E203" s="116"/>
      <c r="F203" s="116"/>
      <c r="G203" s="58"/>
      <c r="H203" s="58"/>
      <c r="I203" s="59"/>
      <c r="J203" s="116"/>
      <c r="K203" s="116"/>
      <c r="L203" s="89">
        <v>25100</v>
      </c>
      <c r="M203" s="104">
        <v>1</v>
      </c>
      <c r="N203" s="89">
        <f t="shared" si="28"/>
        <v>126000</v>
      </c>
      <c r="O203" s="89">
        <f t="shared" si="30"/>
        <v>126000</v>
      </c>
      <c r="P203" s="116"/>
    </row>
    <row r="204" spans="1:16" ht="24" customHeight="1" x14ac:dyDescent="0.2">
      <c r="A204" s="116"/>
      <c r="B204" s="61" t="s">
        <v>109</v>
      </c>
      <c r="C204" s="116" t="s">
        <v>16</v>
      </c>
      <c r="D204" s="100">
        <v>1.2149999999999999</v>
      </c>
      <c r="E204" s="116"/>
      <c r="F204" s="116"/>
      <c r="G204" s="58"/>
      <c r="H204" s="58"/>
      <c r="I204" s="59"/>
      <c r="J204" s="116" t="s">
        <v>101</v>
      </c>
      <c r="K204" s="116"/>
      <c r="L204" s="89">
        <v>2173000</v>
      </c>
      <c r="M204" s="131">
        <v>1.03</v>
      </c>
      <c r="N204" s="89">
        <f t="shared" si="28"/>
        <v>2719000</v>
      </c>
      <c r="O204" s="89">
        <f t="shared" ref="O204:O209" si="31">ROUND(D204*L204*M204,-3)</f>
        <v>2719000</v>
      </c>
      <c r="P204" s="61"/>
    </row>
    <row r="205" spans="1:16" ht="19.5" customHeight="1" x14ac:dyDescent="0.2">
      <c r="A205" s="116"/>
      <c r="B205" s="61" t="s">
        <v>110</v>
      </c>
      <c r="C205" s="116" t="s">
        <v>0</v>
      </c>
      <c r="D205" s="100">
        <v>8.5</v>
      </c>
      <c r="E205" s="116"/>
      <c r="F205" s="116"/>
      <c r="G205" s="58"/>
      <c r="H205" s="58"/>
      <c r="I205" s="59"/>
      <c r="J205" s="116" t="s">
        <v>101</v>
      </c>
      <c r="K205" s="116"/>
      <c r="L205" s="89">
        <v>735000</v>
      </c>
      <c r="M205" s="131">
        <v>1.03</v>
      </c>
      <c r="N205" s="89">
        <f t="shared" si="28"/>
        <v>6435000</v>
      </c>
      <c r="O205" s="89">
        <f t="shared" si="31"/>
        <v>6435000</v>
      </c>
      <c r="P205" s="61"/>
    </row>
    <row r="206" spans="1:16" ht="27" customHeight="1" x14ac:dyDescent="0.2">
      <c r="A206" s="116"/>
      <c r="B206" s="61" t="s">
        <v>206</v>
      </c>
      <c r="C206" s="116" t="s">
        <v>0</v>
      </c>
      <c r="D206" s="100">
        <v>10.65</v>
      </c>
      <c r="E206" s="116"/>
      <c r="F206" s="116"/>
      <c r="G206" s="58"/>
      <c r="H206" s="58"/>
      <c r="I206" s="59"/>
      <c r="J206" s="116" t="s">
        <v>101</v>
      </c>
      <c r="K206" s="116"/>
      <c r="L206" s="89">
        <v>792000</v>
      </c>
      <c r="M206" s="131">
        <v>1.03</v>
      </c>
      <c r="N206" s="89">
        <f t="shared" si="28"/>
        <v>8688000</v>
      </c>
      <c r="O206" s="89">
        <f t="shared" si="31"/>
        <v>8688000</v>
      </c>
      <c r="P206" s="61"/>
    </row>
    <row r="207" spans="1:16" ht="27.75" customHeight="1" x14ac:dyDescent="0.2">
      <c r="A207" s="116"/>
      <c r="B207" s="61" t="s">
        <v>207</v>
      </c>
      <c r="C207" s="116" t="s">
        <v>16</v>
      </c>
      <c r="D207" s="100">
        <v>1.2749999999999999</v>
      </c>
      <c r="E207" s="116"/>
      <c r="F207" s="116"/>
      <c r="G207" s="58"/>
      <c r="H207" s="58"/>
      <c r="I207" s="59"/>
      <c r="J207" s="116" t="s">
        <v>101</v>
      </c>
      <c r="K207" s="116"/>
      <c r="L207" s="89">
        <v>2828000</v>
      </c>
      <c r="M207" s="131">
        <v>1.03</v>
      </c>
      <c r="N207" s="89">
        <f t="shared" si="28"/>
        <v>3714000</v>
      </c>
      <c r="O207" s="89">
        <f t="shared" si="31"/>
        <v>3714000</v>
      </c>
      <c r="P207" s="61"/>
    </row>
    <row r="208" spans="1:16" ht="27.75" customHeight="1" x14ac:dyDescent="0.2">
      <c r="A208" s="116"/>
      <c r="B208" s="60" t="s">
        <v>111</v>
      </c>
      <c r="C208" s="116" t="s">
        <v>16</v>
      </c>
      <c r="D208" s="100">
        <v>11.076000000000001</v>
      </c>
      <c r="E208" s="116"/>
      <c r="F208" s="116"/>
      <c r="G208" s="58"/>
      <c r="H208" s="58"/>
      <c r="I208" s="59"/>
      <c r="J208" s="116"/>
      <c r="K208" s="116"/>
      <c r="L208" s="89">
        <v>1135000</v>
      </c>
      <c r="M208" s="131">
        <v>1.03</v>
      </c>
      <c r="N208" s="89">
        <f t="shared" si="28"/>
        <v>12948000</v>
      </c>
      <c r="O208" s="89">
        <f t="shared" si="31"/>
        <v>12948000</v>
      </c>
      <c r="P208" s="60"/>
    </row>
    <row r="209" spans="1:17" ht="54.75" customHeight="1" x14ac:dyDescent="0.2">
      <c r="A209" s="116"/>
      <c r="B209" s="61" t="s">
        <v>177</v>
      </c>
      <c r="C209" s="116" t="s">
        <v>16</v>
      </c>
      <c r="D209" s="100">
        <f>(0.25*0.25*3.4)*2</f>
        <v>0.42499999999999999</v>
      </c>
      <c r="E209" s="116"/>
      <c r="F209" s="116"/>
      <c r="G209" s="58"/>
      <c r="H209" s="58"/>
      <c r="I209" s="59"/>
      <c r="J209" s="116" t="s">
        <v>101</v>
      </c>
      <c r="K209" s="116"/>
      <c r="L209" s="89">
        <v>2828000</v>
      </c>
      <c r="M209" s="131">
        <v>1.03</v>
      </c>
      <c r="N209" s="89">
        <f>ROUND(D209*L209*M209,-3)</f>
        <v>1238000</v>
      </c>
      <c r="O209" s="89">
        <f t="shared" si="31"/>
        <v>1238000</v>
      </c>
      <c r="P209" s="116"/>
    </row>
    <row r="210" spans="1:17" x14ac:dyDescent="0.2">
      <c r="A210" s="116"/>
      <c r="B210" s="57" t="s">
        <v>164</v>
      </c>
      <c r="C210" s="116"/>
      <c r="D210" s="100"/>
      <c r="E210" s="116"/>
      <c r="F210" s="116"/>
      <c r="G210" s="58"/>
      <c r="H210" s="58"/>
      <c r="I210" s="59"/>
      <c r="J210" s="116"/>
      <c r="K210" s="116"/>
      <c r="L210" s="130"/>
      <c r="M210" s="131"/>
      <c r="N210" s="89"/>
      <c r="O210" s="89"/>
      <c r="P210" s="60"/>
    </row>
    <row r="211" spans="1:17" ht="99" customHeight="1" x14ac:dyDescent="0.2">
      <c r="A211" s="116"/>
      <c r="B211" s="61" t="s">
        <v>17</v>
      </c>
      <c r="C211" s="116" t="s">
        <v>0</v>
      </c>
      <c r="D211" s="100"/>
      <c r="E211" s="116">
        <v>7</v>
      </c>
      <c r="F211" s="116">
        <v>1</v>
      </c>
      <c r="G211" s="58">
        <v>971.2</v>
      </c>
      <c r="H211" s="58">
        <v>19</v>
      </c>
      <c r="I211" s="59">
        <f>+G211-H211</f>
        <v>952.2</v>
      </c>
      <c r="J211" s="66" t="s">
        <v>208</v>
      </c>
      <c r="K211" s="116" t="s">
        <v>12</v>
      </c>
      <c r="L211" s="89">
        <v>30000</v>
      </c>
      <c r="M211" s="104">
        <v>1</v>
      </c>
      <c r="N211" s="89">
        <f>ROUND(H211*L211*M211,-3)</f>
        <v>570000</v>
      </c>
      <c r="O211" s="89">
        <f>ROUND(H211*L211*M211,-3)</f>
        <v>570000</v>
      </c>
      <c r="P211" s="60"/>
    </row>
    <row r="212" spans="1:17" x14ac:dyDescent="0.2">
      <c r="A212" s="116"/>
      <c r="B212" s="65" t="s">
        <v>161</v>
      </c>
      <c r="C212" s="116"/>
      <c r="D212" s="100"/>
      <c r="E212" s="116"/>
      <c r="F212" s="116"/>
      <c r="G212" s="58"/>
      <c r="H212" s="58"/>
      <c r="I212" s="59"/>
      <c r="J212" s="116"/>
      <c r="K212" s="116"/>
      <c r="L212" s="89"/>
      <c r="M212" s="104"/>
      <c r="N212" s="89"/>
      <c r="O212" s="89"/>
      <c r="P212" s="60"/>
    </row>
    <row r="213" spans="1:17" ht="54.75" customHeight="1" x14ac:dyDescent="0.2">
      <c r="A213" s="117"/>
      <c r="B213" s="62" t="s">
        <v>166</v>
      </c>
      <c r="C213" s="117"/>
      <c r="D213" s="101"/>
      <c r="E213" s="117"/>
      <c r="F213" s="117"/>
      <c r="G213" s="63"/>
      <c r="H213" s="63">
        <f>+H211</f>
        <v>19</v>
      </c>
      <c r="I213" s="64"/>
      <c r="J213" s="68"/>
      <c r="K213" s="117"/>
      <c r="L213" s="89">
        <v>310000</v>
      </c>
      <c r="M213" s="132">
        <v>0.5</v>
      </c>
      <c r="N213" s="94">
        <f>ROUND(H213*L213*M213,-3)</f>
        <v>2945000</v>
      </c>
      <c r="O213" s="89">
        <f>ROUND(H213*L213*M213,-3)</f>
        <v>2945000</v>
      </c>
      <c r="P213" s="67"/>
    </row>
    <row r="214" spans="1:17" s="129" customFormat="1" ht="19.5" customHeight="1" x14ac:dyDescent="0.2">
      <c r="A214" s="119">
        <v>18</v>
      </c>
      <c r="B214" s="121" t="s">
        <v>112</v>
      </c>
      <c r="C214" s="119"/>
      <c r="D214" s="122"/>
      <c r="E214" s="119"/>
      <c r="F214" s="119"/>
      <c r="G214" s="123"/>
      <c r="H214" s="123"/>
      <c r="I214" s="124"/>
      <c r="J214" s="119"/>
      <c r="K214" s="119"/>
      <c r="L214" s="133"/>
      <c r="M214" s="134"/>
      <c r="N214" s="127">
        <f>SUM(N215:N217)</f>
        <v>767000</v>
      </c>
      <c r="O214" s="127">
        <f>SUM(O216:O217)</f>
        <v>767000</v>
      </c>
      <c r="P214" s="128"/>
      <c r="Q214" s="114">
        <f>O214</f>
        <v>767000</v>
      </c>
    </row>
    <row r="215" spans="1:17" x14ac:dyDescent="0.2">
      <c r="A215" s="116"/>
      <c r="B215" s="57" t="s">
        <v>163</v>
      </c>
      <c r="C215" s="116"/>
      <c r="D215" s="100"/>
      <c r="E215" s="116"/>
      <c r="F215" s="116"/>
      <c r="G215" s="58"/>
      <c r="H215" s="58"/>
      <c r="I215" s="59"/>
      <c r="J215" s="116"/>
      <c r="K215" s="116"/>
      <c r="L215" s="130"/>
      <c r="M215" s="104"/>
      <c r="N215" s="89"/>
      <c r="O215" s="89"/>
      <c r="P215" s="60"/>
    </row>
    <row r="216" spans="1:17" ht="28.5" customHeight="1" x14ac:dyDescent="0.2">
      <c r="A216" s="116"/>
      <c r="B216" s="61" t="s">
        <v>53</v>
      </c>
      <c r="C216" s="116" t="s">
        <v>13</v>
      </c>
      <c r="D216" s="100">
        <v>87</v>
      </c>
      <c r="E216" s="116"/>
      <c r="F216" s="116"/>
      <c r="G216" s="58"/>
      <c r="H216" s="58"/>
      <c r="I216" s="59"/>
      <c r="J216" s="116"/>
      <c r="K216" s="116"/>
      <c r="L216" s="130">
        <v>7700</v>
      </c>
      <c r="M216" s="104">
        <v>1</v>
      </c>
      <c r="N216" s="89">
        <f t="shared" ref="N216:N217" si="32">ROUND(D216*L216*M216,-3)</f>
        <v>670000</v>
      </c>
      <c r="O216" s="89">
        <f t="shared" ref="O216:O217" si="33">ROUND(D216*L216*M216,-3)</f>
        <v>670000</v>
      </c>
      <c r="P216" s="153" t="s">
        <v>144</v>
      </c>
    </row>
    <row r="217" spans="1:17" ht="25.5" customHeight="1" x14ac:dyDescent="0.2">
      <c r="A217" s="117"/>
      <c r="B217" s="62" t="s">
        <v>113</v>
      </c>
      <c r="C217" s="117" t="s">
        <v>13</v>
      </c>
      <c r="D217" s="101">
        <v>2</v>
      </c>
      <c r="E217" s="117"/>
      <c r="F217" s="117"/>
      <c r="G217" s="63"/>
      <c r="H217" s="63"/>
      <c r="I217" s="64"/>
      <c r="J217" s="117"/>
      <c r="K217" s="117"/>
      <c r="L217" s="135">
        <v>48310</v>
      </c>
      <c r="M217" s="132">
        <v>1</v>
      </c>
      <c r="N217" s="94">
        <f t="shared" si="32"/>
        <v>97000</v>
      </c>
      <c r="O217" s="89">
        <f t="shared" si="33"/>
        <v>97000</v>
      </c>
      <c r="P217" s="154"/>
    </row>
    <row r="218" spans="1:17" s="129" customFormat="1" ht="39" customHeight="1" x14ac:dyDescent="0.2">
      <c r="A218" s="119">
        <v>19</v>
      </c>
      <c r="B218" s="121" t="s">
        <v>124</v>
      </c>
      <c r="C218" s="119"/>
      <c r="D218" s="122"/>
      <c r="E218" s="119"/>
      <c r="F218" s="119"/>
      <c r="G218" s="123"/>
      <c r="H218" s="123"/>
      <c r="I218" s="124"/>
      <c r="J218" s="119"/>
      <c r="K218" s="119"/>
      <c r="L218" s="133"/>
      <c r="M218" s="126"/>
      <c r="N218" s="127">
        <f>SUM(N219:N239)</f>
        <v>15168000</v>
      </c>
      <c r="O218" s="127">
        <f>SUM(O220:O239)</f>
        <v>15168000</v>
      </c>
      <c r="P218" s="118" t="s">
        <v>273</v>
      </c>
      <c r="Q218" s="114">
        <f>O218</f>
        <v>15168000</v>
      </c>
    </row>
    <row r="219" spans="1:17" x14ac:dyDescent="0.2">
      <c r="A219" s="116"/>
      <c r="B219" s="57" t="s">
        <v>163</v>
      </c>
      <c r="C219" s="116"/>
      <c r="D219" s="100"/>
      <c r="E219" s="116"/>
      <c r="F219" s="116"/>
      <c r="G219" s="58"/>
      <c r="H219" s="58"/>
      <c r="I219" s="59"/>
      <c r="J219" s="116"/>
      <c r="K219" s="116"/>
      <c r="L219" s="130"/>
      <c r="M219" s="131"/>
      <c r="N219" s="89"/>
      <c r="O219" s="89"/>
      <c r="P219" s="60"/>
    </row>
    <row r="220" spans="1:17" x14ac:dyDescent="0.2">
      <c r="A220" s="116"/>
      <c r="B220" s="61" t="s">
        <v>118</v>
      </c>
      <c r="C220" s="116" t="s">
        <v>13</v>
      </c>
      <c r="D220" s="100">
        <v>3</v>
      </c>
      <c r="E220" s="116"/>
      <c r="F220" s="116"/>
      <c r="G220" s="58"/>
      <c r="H220" s="58"/>
      <c r="I220" s="59"/>
      <c r="J220" s="116"/>
      <c r="K220" s="116"/>
      <c r="L220" s="89">
        <v>16500</v>
      </c>
      <c r="M220" s="104">
        <v>1</v>
      </c>
      <c r="N220" s="89">
        <f t="shared" ref="N220:N239" si="34">ROUND(D220*L220*M220,-3)</f>
        <v>50000</v>
      </c>
      <c r="O220" s="89">
        <f t="shared" ref="O220:O228" si="35">ROUND(D220*L220*M220,-3)</f>
        <v>50000</v>
      </c>
      <c r="P220" s="116"/>
    </row>
    <row r="221" spans="1:17" x14ac:dyDescent="0.2">
      <c r="A221" s="116"/>
      <c r="B221" s="61" t="s">
        <v>22</v>
      </c>
      <c r="C221" s="116" t="s">
        <v>13</v>
      </c>
      <c r="D221" s="100">
        <v>4</v>
      </c>
      <c r="E221" s="116"/>
      <c r="F221" s="116"/>
      <c r="G221" s="58"/>
      <c r="H221" s="58"/>
      <c r="I221" s="59"/>
      <c r="J221" s="116"/>
      <c r="K221" s="116"/>
      <c r="L221" s="89">
        <v>25000</v>
      </c>
      <c r="M221" s="104">
        <v>1</v>
      </c>
      <c r="N221" s="89">
        <f t="shared" si="34"/>
        <v>100000</v>
      </c>
      <c r="O221" s="89">
        <f t="shared" si="35"/>
        <v>100000</v>
      </c>
      <c r="P221" s="116"/>
    </row>
    <row r="222" spans="1:17" x14ac:dyDescent="0.2">
      <c r="A222" s="116"/>
      <c r="B222" s="61" t="s">
        <v>119</v>
      </c>
      <c r="C222" s="116" t="s">
        <v>13</v>
      </c>
      <c r="D222" s="100">
        <v>1</v>
      </c>
      <c r="E222" s="116"/>
      <c r="F222" s="116"/>
      <c r="G222" s="58"/>
      <c r="H222" s="58"/>
      <c r="I222" s="59"/>
      <c r="J222" s="116"/>
      <c r="K222" s="116"/>
      <c r="L222" s="89">
        <v>145000</v>
      </c>
      <c r="M222" s="104">
        <v>1</v>
      </c>
      <c r="N222" s="89">
        <f t="shared" si="34"/>
        <v>145000</v>
      </c>
      <c r="O222" s="89">
        <f t="shared" si="35"/>
        <v>145000</v>
      </c>
      <c r="P222" s="116"/>
    </row>
    <row r="223" spans="1:17" x14ac:dyDescent="0.2">
      <c r="A223" s="116"/>
      <c r="B223" s="61" t="s">
        <v>23</v>
      </c>
      <c r="C223" s="116" t="s">
        <v>13</v>
      </c>
      <c r="D223" s="100">
        <v>2</v>
      </c>
      <c r="E223" s="116"/>
      <c r="F223" s="116"/>
      <c r="G223" s="58"/>
      <c r="H223" s="58"/>
      <c r="I223" s="59"/>
      <c r="J223" s="116"/>
      <c r="K223" s="116"/>
      <c r="L223" s="89">
        <v>69000</v>
      </c>
      <c r="M223" s="104">
        <v>1</v>
      </c>
      <c r="N223" s="89">
        <f t="shared" si="34"/>
        <v>138000</v>
      </c>
      <c r="O223" s="89">
        <f t="shared" si="35"/>
        <v>138000</v>
      </c>
      <c r="P223" s="116"/>
    </row>
    <row r="224" spans="1:17" x14ac:dyDescent="0.2">
      <c r="A224" s="116"/>
      <c r="B224" s="61" t="s">
        <v>115</v>
      </c>
      <c r="C224" s="116" t="s">
        <v>13</v>
      </c>
      <c r="D224" s="100">
        <v>9</v>
      </c>
      <c r="E224" s="116"/>
      <c r="F224" s="116"/>
      <c r="G224" s="58"/>
      <c r="H224" s="58"/>
      <c r="I224" s="59"/>
      <c r="J224" s="116"/>
      <c r="K224" s="116"/>
      <c r="L224" s="89">
        <v>50000</v>
      </c>
      <c r="M224" s="104">
        <v>1</v>
      </c>
      <c r="N224" s="89">
        <f t="shared" si="34"/>
        <v>450000</v>
      </c>
      <c r="O224" s="89">
        <f t="shared" si="35"/>
        <v>450000</v>
      </c>
      <c r="P224" s="116"/>
    </row>
    <row r="225" spans="1:17" ht="24" x14ac:dyDescent="0.2">
      <c r="A225" s="116"/>
      <c r="B225" s="61" t="s">
        <v>173</v>
      </c>
      <c r="C225" s="116" t="s">
        <v>16</v>
      </c>
      <c r="D225" s="100">
        <v>0.27</v>
      </c>
      <c r="E225" s="116"/>
      <c r="F225" s="116"/>
      <c r="G225" s="58"/>
      <c r="H225" s="58"/>
      <c r="I225" s="59"/>
      <c r="J225" s="116" t="s">
        <v>117</v>
      </c>
      <c r="K225" s="116"/>
      <c r="L225" s="89">
        <v>2828000</v>
      </c>
      <c r="M225" s="131">
        <v>1.03</v>
      </c>
      <c r="N225" s="89">
        <f t="shared" si="34"/>
        <v>786000</v>
      </c>
      <c r="O225" s="89">
        <f t="shared" si="35"/>
        <v>786000</v>
      </c>
      <c r="P225" s="61"/>
    </row>
    <row r="226" spans="1:17" x14ac:dyDescent="0.2">
      <c r="A226" s="116"/>
      <c r="B226" s="61" t="s">
        <v>99</v>
      </c>
      <c r="C226" s="116" t="s">
        <v>13</v>
      </c>
      <c r="D226" s="100">
        <v>7</v>
      </c>
      <c r="E226" s="116"/>
      <c r="F226" s="116"/>
      <c r="G226" s="58"/>
      <c r="H226" s="58"/>
      <c r="I226" s="59"/>
      <c r="J226" s="116"/>
      <c r="K226" s="116"/>
      <c r="L226" s="89">
        <v>52800</v>
      </c>
      <c r="M226" s="104">
        <v>1</v>
      </c>
      <c r="N226" s="89">
        <f t="shared" si="34"/>
        <v>370000</v>
      </c>
      <c r="O226" s="89">
        <f t="shared" si="35"/>
        <v>370000</v>
      </c>
      <c r="P226" s="116"/>
    </row>
    <row r="227" spans="1:17" x14ac:dyDescent="0.2">
      <c r="A227" s="116"/>
      <c r="B227" s="61" t="s">
        <v>34</v>
      </c>
      <c r="C227" s="116" t="s">
        <v>13</v>
      </c>
      <c r="D227" s="100">
        <v>1</v>
      </c>
      <c r="E227" s="116"/>
      <c r="F227" s="116"/>
      <c r="G227" s="58"/>
      <c r="H227" s="58"/>
      <c r="I227" s="59"/>
      <c r="J227" s="116"/>
      <c r="K227" s="116"/>
      <c r="L227" s="89">
        <v>11620</v>
      </c>
      <c r="M227" s="104">
        <v>1</v>
      </c>
      <c r="N227" s="89">
        <f t="shared" si="34"/>
        <v>12000</v>
      </c>
      <c r="O227" s="89">
        <f t="shared" si="35"/>
        <v>12000</v>
      </c>
      <c r="P227" s="116"/>
    </row>
    <row r="228" spans="1:17" x14ac:dyDescent="0.2">
      <c r="A228" s="116"/>
      <c r="B228" s="61" t="s">
        <v>120</v>
      </c>
      <c r="C228" s="116" t="s">
        <v>13</v>
      </c>
      <c r="D228" s="100">
        <v>2</v>
      </c>
      <c r="E228" s="116"/>
      <c r="F228" s="116"/>
      <c r="G228" s="58"/>
      <c r="H228" s="58"/>
      <c r="I228" s="59"/>
      <c r="J228" s="116"/>
      <c r="K228" s="116"/>
      <c r="L228" s="89">
        <v>36000</v>
      </c>
      <c r="M228" s="104">
        <v>1</v>
      </c>
      <c r="N228" s="89">
        <f t="shared" si="34"/>
        <v>72000</v>
      </c>
      <c r="O228" s="89">
        <f t="shared" si="35"/>
        <v>72000</v>
      </c>
      <c r="P228" s="116"/>
    </row>
    <row r="229" spans="1:17" x14ac:dyDescent="0.2">
      <c r="A229" s="116"/>
      <c r="B229" s="61" t="s">
        <v>25</v>
      </c>
      <c r="C229" s="116" t="s">
        <v>24</v>
      </c>
      <c r="D229" s="100">
        <v>1</v>
      </c>
      <c r="E229" s="116"/>
      <c r="F229" s="116"/>
      <c r="G229" s="58"/>
      <c r="H229" s="58"/>
      <c r="I229" s="59"/>
      <c r="J229" s="116"/>
      <c r="K229" s="116"/>
      <c r="L229" s="89">
        <v>110000</v>
      </c>
      <c r="M229" s="104">
        <v>1</v>
      </c>
      <c r="N229" s="89">
        <f t="shared" si="34"/>
        <v>110000</v>
      </c>
      <c r="O229" s="89">
        <f t="shared" ref="O229:O239" si="36">ROUND(D229*L229*M229,-3)</f>
        <v>110000</v>
      </c>
      <c r="P229" s="116"/>
    </row>
    <row r="230" spans="1:17" x14ac:dyDescent="0.2">
      <c r="A230" s="116"/>
      <c r="B230" s="61" t="s">
        <v>114</v>
      </c>
      <c r="C230" s="116" t="s">
        <v>24</v>
      </c>
      <c r="D230" s="100">
        <v>3</v>
      </c>
      <c r="E230" s="116"/>
      <c r="F230" s="116"/>
      <c r="G230" s="58"/>
      <c r="H230" s="58"/>
      <c r="I230" s="59"/>
      <c r="J230" s="116"/>
      <c r="K230" s="116"/>
      <c r="L230" s="89">
        <v>110000</v>
      </c>
      <c r="M230" s="104">
        <v>1</v>
      </c>
      <c r="N230" s="89">
        <f t="shared" si="34"/>
        <v>330000</v>
      </c>
      <c r="O230" s="89">
        <f t="shared" si="36"/>
        <v>330000</v>
      </c>
      <c r="P230" s="116"/>
    </row>
    <row r="231" spans="1:17" x14ac:dyDescent="0.2">
      <c r="A231" s="116"/>
      <c r="B231" s="61" t="s">
        <v>73</v>
      </c>
      <c r="C231" s="116" t="s">
        <v>13</v>
      </c>
      <c r="D231" s="100">
        <v>8</v>
      </c>
      <c r="E231" s="116"/>
      <c r="F231" s="116"/>
      <c r="G231" s="58"/>
      <c r="H231" s="58"/>
      <c r="I231" s="59"/>
      <c r="J231" s="116"/>
      <c r="K231" s="116"/>
      <c r="L231" s="89">
        <v>12800</v>
      </c>
      <c r="M231" s="104">
        <v>1</v>
      </c>
      <c r="N231" s="89">
        <f t="shared" si="34"/>
        <v>102000</v>
      </c>
      <c r="O231" s="89">
        <f t="shared" si="36"/>
        <v>102000</v>
      </c>
      <c r="P231" s="116"/>
    </row>
    <row r="232" spans="1:17" x14ac:dyDescent="0.2">
      <c r="A232" s="116"/>
      <c r="B232" s="61" t="s">
        <v>121</v>
      </c>
      <c r="C232" s="116" t="s">
        <v>13</v>
      </c>
      <c r="D232" s="100">
        <v>2</v>
      </c>
      <c r="E232" s="116"/>
      <c r="F232" s="116"/>
      <c r="G232" s="58"/>
      <c r="H232" s="58"/>
      <c r="I232" s="59"/>
      <c r="J232" s="116"/>
      <c r="K232" s="116"/>
      <c r="L232" s="89">
        <v>50000</v>
      </c>
      <c r="M232" s="104">
        <v>1</v>
      </c>
      <c r="N232" s="89">
        <f t="shared" si="34"/>
        <v>100000</v>
      </c>
      <c r="O232" s="89">
        <f t="shared" si="36"/>
        <v>100000</v>
      </c>
      <c r="P232" s="116"/>
    </row>
    <row r="233" spans="1:17" x14ac:dyDescent="0.2">
      <c r="A233" s="116"/>
      <c r="B233" s="61" t="s">
        <v>122</v>
      </c>
      <c r="C233" s="116" t="s">
        <v>13</v>
      </c>
      <c r="D233" s="100">
        <v>1</v>
      </c>
      <c r="E233" s="116"/>
      <c r="F233" s="116"/>
      <c r="G233" s="58"/>
      <c r="H233" s="58"/>
      <c r="I233" s="59"/>
      <c r="J233" s="116"/>
      <c r="K233" s="116"/>
      <c r="L233" s="89">
        <v>71000</v>
      </c>
      <c r="M233" s="104">
        <v>1</v>
      </c>
      <c r="N233" s="89">
        <f t="shared" si="34"/>
        <v>71000</v>
      </c>
      <c r="O233" s="89">
        <f t="shared" si="36"/>
        <v>71000</v>
      </c>
      <c r="P233" s="61"/>
    </row>
    <row r="234" spans="1:17" ht="36" x14ac:dyDescent="0.2">
      <c r="A234" s="116"/>
      <c r="B234" s="61" t="s">
        <v>209</v>
      </c>
      <c r="C234" s="116" t="s">
        <v>0</v>
      </c>
      <c r="D234" s="100">
        <v>14</v>
      </c>
      <c r="E234" s="116"/>
      <c r="F234" s="116"/>
      <c r="G234" s="58"/>
      <c r="H234" s="58"/>
      <c r="I234" s="59"/>
      <c r="J234" s="116" t="s">
        <v>117</v>
      </c>
      <c r="K234" s="116"/>
      <c r="L234" s="89">
        <f>395000+215000</f>
        <v>610000</v>
      </c>
      <c r="M234" s="131">
        <v>1.03</v>
      </c>
      <c r="N234" s="89">
        <f t="shared" si="34"/>
        <v>8796000</v>
      </c>
      <c r="O234" s="89">
        <f>ROUND(D234*L234*M234,-3)</f>
        <v>8796000</v>
      </c>
      <c r="P234" s="116"/>
    </row>
    <row r="235" spans="1:17" x14ac:dyDescent="0.2">
      <c r="A235" s="116"/>
      <c r="B235" s="61" t="s">
        <v>18</v>
      </c>
      <c r="C235" s="116" t="s">
        <v>13</v>
      </c>
      <c r="D235" s="100">
        <v>15</v>
      </c>
      <c r="E235" s="116"/>
      <c r="F235" s="116"/>
      <c r="G235" s="58"/>
      <c r="H235" s="58"/>
      <c r="I235" s="59"/>
      <c r="J235" s="116"/>
      <c r="K235" s="116"/>
      <c r="L235" s="89">
        <v>25100</v>
      </c>
      <c r="M235" s="104">
        <v>1</v>
      </c>
      <c r="N235" s="89">
        <f t="shared" si="34"/>
        <v>377000</v>
      </c>
      <c r="O235" s="89">
        <f>ROUND(D235*L235*M235,-3)</f>
        <v>377000</v>
      </c>
      <c r="P235" s="116"/>
    </row>
    <row r="236" spans="1:17" x14ac:dyDescent="0.2">
      <c r="A236" s="116"/>
      <c r="B236" s="61" t="s">
        <v>48</v>
      </c>
      <c r="C236" s="116" t="s">
        <v>14</v>
      </c>
      <c r="D236" s="100">
        <v>37.6</v>
      </c>
      <c r="E236" s="116"/>
      <c r="F236" s="116"/>
      <c r="G236" s="58"/>
      <c r="H236" s="58"/>
      <c r="I236" s="59"/>
      <c r="J236" s="116"/>
      <c r="K236" s="116"/>
      <c r="L236" s="89">
        <v>50000</v>
      </c>
      <c r="M236" s="104">
        <v>1</v>
      </c>
      <c r="N236" s="89">
        <f t="shared" si="34"/>
        <v>1880000</v>
      </c>
      <c r="O236" s="89">
        <f>ROUND(D236*L236*M236,-3)</f>
        <v>1880000</v>
      </c>
      <c r="P236" s="116"/>
    </row>
    <row r="237" spans="1:17" x14ac:dyDescent="0.2">
      <c r="A237" s="116"/>
      <c r="B237" s="61" t="s">
        <v>147</v>
      </c>
      <c r="C237" s="116" t="s">
        <v>13</v>
      </c>
      <c r="D237" s="100">
        <v>2</v>
      </c>
      <c r="E237" s="116"/>
      <c r="F237" s="116"/>
      <c r="G237" s="58"/>
      <c r="H237" s="58"/>
      <c r="I237" s="59"/>
      <c r="J237" s="116"/>
      <c r="K237" s="116"/>
      <c r="L237" s="89">
        <v>587000</v>
      </c>
      <c r="M237" s="104">
        <v>1</v>
      </c>
      <c r="N237" s="89">
        <f t="shared" si="34"/>
        <v>1174000</v>
      </c>
      <c r="O237" s="89">
        <f>ROUND(D237*L237*M237,-3)</f>
        <v>1174000</v>
      </c>
      <c r="P237" s="116"/>
    </row>
    <row r="238" spans="1:17" x14ac:dyDescent="0.2">
      <c r="A238" s="116"/>
      <c r="B238" s="61" t="s">
        <v>39</v>
      </c>
      <c r="C238" s="116" t="s">
        <v>0</v>
      </c>
      <c r="D238" s="100">
        <v>1</v>
      </c>
      <c r="E238" s="116"/>
      <c r="F238" s="116"/>
      <c r="G238" s="58"/>
      <c r="H238" s="58"/>
      <c r="I238" s="59"/>
      <c r="J238" s="116"/>
      <c r="K238" s="116"/>
      <c r="L238" s="89">
        <v>3960</v>
      </c>
      <c r="M238" s="104">
        <v>1</v>
      </c>
      <c r="N238" s="89">
        <f t="shared" si="34"/>
        <v>4000</v>
      </c>
      <c r="O238" s="89">
        <f t="shared" si="36"/>
        <v>4000</v>
      </c>
      <c r="P238" s="116"/>
    </row>
    <row r="239" spans="1:17" x14ac:dyDescent="0.2">
      <c r="A239" s="117"/>
      <c r="B239" s="62" t="s">
        <v>123</v>
      </c>
      <c r="C239" s="117" t="s">
        <v>13</v>
      </c>
      <c r="D239" s="101">
        <v>1</v>
      </c>
      <c r="E239" s="117"/>
      <c r="F239" s="117"/>
      <c r="G239" s="63"/>
      <c r="H239" s="63"/>
      <c r="I239" s="64"/>
      <c r="J239" s="117"/>
      <c r="K239" s="117"/>
      <c r="L239" s="89">
        <v>101000</v>
      </c>
      <c r="M239" s="132">
        <v>1</v>
      </c>
      <c r="N239" s="94">
        <f t="shared" si="34"/>
        <v>101000</v>
      </c>
      <c r="O239" s="89">
        <f t="shared" si="36"/>
        <v>101000</v>
      </c>
      <c r="P239" s="62"/>
    </row>
    <row r="240" spans="1:17" ht="42" customHeight="1" x14ac:dyDescent="0.2">
      <c r="A240" s="119">
        <v>20</v>
      </c>
      <c r="B240" s="121" t="s">
        <v>274</v>
      </c>
      <c r="C240" s="119"/>
      <c r="D240" s="122"/>
      <c r="E240" s="119"/>
      <c r="F240" s="119"/>
      <c r="G240" s="123"/>
      <c r="H240" s="123"/>
      <c r="I240" s="124"/>
      <c r="J240" s="119"/>
      <c r="K240" s="119"/>
      <c r="L240" s="133"/>
      <c r="M240" s="134"/>
      <c r="N240" s="127">
        <f>SUM(N241:N244)</f>
        <v>13082000</v>
      </c>
      <c r="O240" s="127">
        <f>SUM(O242:O244)</f>
        <v>13082000</v>
      </c>
      <c r="P240" s="128"/>
      <c r="Q240" s="110">
        <f>O240</f>
        <v>13082000</v>
      </c>
    </row>
    <row r="241" spans="1:17" x14ac:dyDescent="0.2">
      <c r="A241" s="116"/>
      <c r="B241" s="65" t="s">
        <v>164</v>
      </c>
      <c r="C241" s="116"/>
      <c r="D241" s="100"/>
      <c r="E241" s="116"/>
      <c r="F241" s="116"/>
      <c r="G241" s="58"/>
      <c r="H241" s="58"/>
      <c r="I241" s="59"/>
      <c r="J241" s="116"/>
      <c r="K241" s="116"/>
      <c r="L241" s="130"/>
      <c r="M241" s="104"/>
      <c r="N241" s="89"/>
      <c r="O241" s="89"/>
      <c r="P241" s="60"/>
    </row>
    <row r="242" spans="1:17" s="6" customFormat="1" ht="108" x14ac:dyDescent="0.2">
      <c r="A242" s="116"/>
      <c r="B242" s="61" t="s">
        <v>17</v>
      </c>
      <c r="C242" s="116" t="s">
        <v>0</v>
      </c>
      <c r="D242" s="100"/>
      <c r="E242" s="116">
        <v>54</v>
      </c>
      <c r="F242" s="116">
        <v>2</v>
      </c>
      <c r="G242" s="58">
        <v>1090.5</v>
      </c>
      <c r="H242" s="58">
        <v>51.3</v>
      </c>
      <c r="I242" s="59">
        <f>+G242-H242</f>
        <v>1039.2</v>
      </c>
      <c r="J242" s="66" t="s">
        <v>210</v>
      </c>
      <c r="K242" s="116" t="s">
        <v>12</v>
      </c>
      <c r="L242" s="89">
        <v>30000</v>
      </c>
      <c r="M242" s="104">
        <v>1</v>
      </c>
      <c r="N242" s="89">
        <f>ROUND(H242*L242*M242,-3)</f>
        <v>1539000</v>
      </c>
      <c r="O242" s="89">
        <f>ROUND(H242*L242*M242,-3)</f>
        <v>1539000</v>
      </c>
      <c r="P242" s="60"/>
    </row>
    <row r="243" spans="1:17" s="6" customFormat="1" ht="20.25" customHeight="1" x14ac:dyDescent="0.2">
      <c r="A243" s="116"/>
      <c r="B243" s="65" t="s">
        <v>161</v>
      </c>
      <c r="C243" s="116"/>
      <c r="D243" s="100"/>
      <c r="E243" s="116"/>
      <c r="F243" s="116"/>
      <c r="G243" s="58"/>
      <c r="H243" s="58"/>
      <c r="I243" s="59"/>
      <c r="J243" s="116"/>
      <c r="K243" s="116"/>
      <c r="L243" s="89"/>
      <c r="M243" s="104"/>
      <c r="N243" s="89"/>
      <c r="O243" s="89"/>
      <c r="P243" s="60"/>
    </row>
    <row r="244" spans="1:17" s="7" customFormat="1" ht="54" customHeight="1" x14ac:dyDescent="0.2">
      <c r="A244" s="117"/>
      <c r="B244" s="62" t="s">
        <v>168</v>
      </c>
      <c r="C244" s="117"/>
      <c r="D244" s="101"/>
      <c r="E244" s="117"/>
      <c r="F244" s="117"/>
      <c r="G244" s="63"/>
      <c r="H244" s="63">
        <f>+H242</f>
        <v>51.3</v>
      </c>
      <c r="I244" s="64"/>
      <c r="J244" s="68"/>
      <c r="K244" s="117"/>
      <c r="L244" s="89">
        <v>450000</v>
      </c>
      <c r="M244" s="132">
        <v>0.5</v>
      </c>
      <c r="N244" s="94">
        <f>ROUND(H244*L244*M244,-3)</f>
        <v>11543000</v>
      </c>
      <c r="O244" s="89">
        <f>ROUND(H244*L244*M244,-3)</f>
        <v>11543000</v>
      </c>
      <c r="P244" s="67"/>
    </row>
    <row r="245" spans="1:17" s="7" customFormat="1" ht="26.25" customHeight="1" x14ac:dyDescent="0.2">
      <c r="A245" s="119">
        <v>21</v>
      </c>
      <c r="B245" s="121" t="s">
        <v>275</v>
      </c>
      <c r="C245" s="71"/>
      <c r="D245" s="102"/>
      <c r="E245" s="119"/>
      <c r="F245" s="73"/>
      <c r="G245" s="72"/>
      <c r="H245" s="73"/>
      <c r="I245" s="73"/>
      <c r="J245" s="74"/>
      <c r="K245" s="136"/>
      <c r="L245" s="133"/>
      <c r="M245" s="134"/>
      <c r="N245" s="127">
        <f>SUM(N246:N263)</f>
        <v>12588000</v>
      </c>
      <c r="O245" s="127">
        <f>SUM(O247:O263)</f>
        <v>12588000</v>
      </c>
      <c r="P245" s="75"/>
      <c r="Q245" s="111">
        <f>O245</f>
        <v>12588000</v>
      </c>
    </row>
    <row r="246" spans="1:17" s="7" customFormat="1" ht="12.75" x14ac:dyDescent="0.2">
      <c r="A246" s="76"/>
      <c r="B246" s="57" t="s">
        <v>163</v>
      </c>
      <c r="C246" s="77"/>
      <c r="D246" s="103"/>
      <c r="E246" s="79"/>
      <c r="F246" s="80"/>
      <c r="G246" s="78"/>
      <c r="H246" s="80"/>
      <c r="I246" s="81"/>
      <c r="J246" s="83"/>
      <c r="K246" s="138"/>
      <c r="L246" s="139"/>
      <c r="M246" s="141"/>
      <c r="N246" s="89"/>
      <c r="O246" s="89"/>
      <c r="P246" s="79"/>
    </row>
    <row r="247" spans="1:17" s="7" customFormat="1" ht="18.75" customHeight="1" x14ac:dyDescent="0.2">
      <c r="A247" s="76"/>
      <c r="B247" s="61" t="s">
        <v>74</v>
      </c>
      <c r="C247" s="116" t="s">
        <v>13</v>
      </c>
      <c r="D247" s="104">
        <v>1</v>
      </c>
      <c r="E247" s="116"/>
      <c r="F247" s="61"/>
      <c r="G247" s="77"/>
      <c r="H247" s="61"/>
      <c r="I247" s="116"/>
      <c r="J247" s="142"/>
      <c r="K247" s="138"/>
      <c r="L247" s="89">
        <v>106000</v>
      </c>
      <c r="M247" s="104">
        <v>1</v>
      </c>
      <c r="N247" s="89">
        <f t="shared" ref="N247:N259" si="37">ROUND(D247*L247*M247,-3)</f>
        <v>106000</v>
      </c>
      <c r="O247" s="89">
        <f t="shared" ref="O247:O259" si="38">ROUND(D247*L247*M247,-3)</f>
        <v>106000</v>
      </c>
      <c r="P247" s="84"/>
    </row>
    <row r="248" spans="1:17" s="7" customFormat="1" ht="18.75" customHeight="1" x14ac:dyDescent="0.2">
      <c r="A248" s="76"/>
      <c r="B248" s="61" t="s">
        <v>125</v>
      </c>
      <c r="C248" s="116" t="s">
        <v>13</v>
      </c>
      <c r="D248" s="104">
        <v>1</v>
      </c>
      <c r="E248" s="116"/>
      <c r="F248" s="61"/>
      <c r="G248" s="77"/>
      <c r="H248" s="61"/>
      <c r="I248" s="116"/>
      <c r="J248" s="142"/>
      <c r="K248" s="138"/>
      <c r="L248" s="89">
        <v>250000</v>
      </c>
      <c r="M248" s="104">
        <v>1</v>
      </c>
      <c r="N248" s="89">
        <f t="shared" si="37"/>
        <v>250000</v>
      </c>
      <c r="O248" s="89">
        <f t="shared" si="38"/>
        <v>250000</v>
      </c>
      <c r="P248" s="84"/>
    </row>
    <row r="249" spans="1:17" s="7" customFormat="1" ht="12.75" x14ac:dyDescent="0.2">
      <c r="A249" s="76"/>
      <c r="B249" s="61" t="s">
        <v>80</v>
      </c>
      <c r="C249" s="116" t="s">
        <v>13</v>
      </c>
      <c r="D249" s="104">
        <v>5</v>
      </c>
      <c r="E249" s="116"/>
      <c r="F249" s="61"/>
      <c r="G249" s="77"/>
      <c r="H249" s="61"/>
      <c r="I249" s="61"/>
      <c r="J249" s="142"/>
      <c r="K249" s="138"/>
      <c r="L249" s="89">
        <v>10000</v>
      </c>
      <c r="M249" s="104">
        <v>1</v>
      </c>
      <c r="N249" s="89">
        <f t="shared" si="37"/>
        <v>50000</v>
      </c>
      <c r="O249" s="89">
        <f t="shared" si="38"/>
        <v>50000</v>
      </c>
      <c r="P249" s="61"/>
    </row>
    <row r="250" spans="1:17" s="7" customFormat="1" ht="15.75" customHeight="1" x14ac:dyDescent="0.2">
      <c r="A250" s="76"/>
      <c r="B250" s="61" t="s">
        <v>34</v>
      </c>
      <c r="C250" s="116" t="s">
        <v>13</v>
      </c>
      <c r="D250" s="104">
        <v>2</v>
      </c>
      <c r="E250" s="116"/>
      <c r="F250" s="61"/>
      <c r="G250" s="77"/>
      <c r="H250" s="61"/>
      <c r="I250" s="61"/>
      <c r="J250" s="143"/>
      <c r="K250" s="116"/>
      <c r="L250" s="89">
        <v>11620</v>
      </c>
      <c r="M250" s="104">
        <v>1</v>
      </c>
      <c r="N250" s="89">
        <f t="shared" si="37"/>
        <v>23000</v>
      </c>
      <c r="O250" s="89">
        <f t="shared" si="38"/>
        <v>23000</v>
      </c>
      <c r="P250" s="61"/>
    </row>
    <row r="251" spans="1:17" s="7" customFormat="1" ht="18.75" customHeight="1" x14ac:dyDescent="0.2">
      <c r="A251" s="76"/>
      <c r="B251" s="61" t="s">
        <v>116</v>
      </c>
      <c r="C251" s="116" t="s">
        <v>13</v>
      </c>
      <c r="D251" s="104">
        <v>6</v>
      </c>
      <c r="E251" s="116"/>
      <c r="F251" s="61"/>
      <c r="G251" s="77"/>
      <c r="H251" s="61"/>
      <c r="I251" s="61"/>
      <c r="J251" s="143"/>
      <c r="K251" s="116"/>
      <c r="L251" s="89">
        <v>59000</v>
      </c>
      <c r="M251" s="104">
        <v>1</v>
      </c>
      <c r="N251" s="89">
        <f t="shared" si="37"/>
        <v>354000</v>
      </c>
      <c r="O251" s="89">
        <f t="shared" si="38"/>
        <v>354000</v>
      </c>
      <c r="P251" s="61"/>
    </row>
    <row r="252" spans="1:17" s="6" customFormat="1" ht="12.75" x14ac:dyDescent="0.2">
      <c r="A252" s="76"/>
      <c r="B252" s="61" t="s">
        <v>126</v>
      </c>
      <c r="C252" s="116" t="s">
        <v>13</v>
      </c>
      <c r="D252" s="104">
        <v>2</v>
      </c>
      <c r="E252" s="116"/>
      <c r="F252" s="61"/>
      <c r="G252" s="77"/>
      <c r="H252" s="61"/>
      <c r="I252" s="116"/>
      <c r="J252" s="142"/>
      <c r="K252" s="138"/>
      <c r="L252" s="89">
        <v>1032000</v>
      </c>
      <c r="M252" s="104">
        <v>1</v>
      </c>
      <c r="N252" s="89">
        <f t="shared" si="37"/>
        <v>2064000</v>
      </c>
      <c r="O252" s="89">
        <f>ROUND(D252*L252*M252,-3)</f>
        <v>2064000</v>
      </c>
      <c r="P252" s="84"/>
    </row>
    <row r="253" spans="1:17" x14ac:dyDescent="0.2">
      <c r="A253" s="76"/>
      <c r="B253" s="61" t="s">
        <v>39</v>
      </c>
      <c r="C253" s="116" t="s">
        <v>0</v>
      </c>
      <c r="D253" s="104">
        <v>5</v>
      </c>
      <c r="E253" s="116"/>
      <c r="F253" s="61"/>
      <c r="G253" s="77"/>
      <c r="H253" s="61"/>
      <c r="I253" s="116"/>
      <c r="J253" s="142"/>
      <c r="K253" s="138"/>
      <c r="L253" s="89">
        <v>3960</v>
      </c>
      <c r="M253" s="104">
        <v>1</v>
      </c>
      <c r="N253" s="89">
        <f t="shared" si="37"/>
        <v>20000</v>
      </c>
      <c r="O253" s="89">
        <f t="shared" si="38"/>
        <v>20000</v>
      </c>
      <c r="P253" s="84"/>
    </row>
    <row r="254" spans="1:17" x14ac:dyDescent="0.2">
      <c r="A254" s="76"/>
      <c r="B254" s="61" t="s">
        <v>127</v>
      </c>
      <c r="C254" s="116" t="s">
        <v>13</v>
      </c>
      <c r="D254" s="104">
        <v>1</v>
      </c>
      <c r="E254" s="116"/>
      <c r="F254" s="61"/>
      <c r="G254" s="77"/>
      <c r="H254" s="61"/>
      <c r="I254" s="61"/>
      <c r="J254" s="142"/>
      <c r="K254" s="138"/>
      <c r="L254" s="89">
        <v>270000</v>
      </c>
      <c r="M254" s="104">
        <v>1</v>
      </c>
      <c r="N254" s="89">
        <f t="shared" si="37"/>
        <v>270000</v>
      </c>
      <c r="O254" s="89">
        <f t="shared" si="38"/>
        <v>270000</v>
      </c>
      <c r="P254" s="61"/>
    </row>
    <row r="255" spans="1:17" s="129" customFormat="1" ht="24" customHeight="1" x14ac:dyDescent="0.2">
      <c r="A255" s="76"/>
      <c r="B255" s="61" t="s">
        <v>18</v>
      </c>
      <c r="C255" s="116" t="s">
        <v>13</v>
      </c>
      <c r="D255" s="104">
        <v>15</v>
      </c>
      <c r="E255" s="116"/>
      <c r="F255" s="61"/>
      <c r="G255" s="77"/>
      <c r="H255" s="61"/>
      <c r="I255" s="61"/>
      <c r="J255" s="143"/>
      <c r="K255" s="116"/>
      <c r="L255" s="89">
        <v>25100</v>
      </c>
      <c r="M255" s="104">
        <v>1</v>
      </c>
      <c r="N255" s="89">
        <f t="shared" si="37"/>
        <v>377000</v>
      </c>
      <c r="O255" s="89">
        <f t="shared" si="38"/>
        <v>377000</v>
      </c>
      <c r="P255" s="61"/>
    </row>
    <row r="256" spans="1:17" x14ac:dyDescent="0.2">
      <c r="A256" s="76"/>
      <c r="B256" s="61" t="s">
        <v>19</v>
      </c>
      <c r="C256" s="116" t="s">
        <v>13</v>
      </c>
      <c r="D256" s="104">
        <v>6</v>
      </c>
      <c r="E256" s="116"/>
      <c r="F256" s="61"/>
      <c r="G256" s="77"/>
      <c r="H256" s="61"/>
      <c r="I256" s="61"/>
      <c r="J256" s="143"/>
      <c r="K256" s="116"/>
      <c r="L256" s="89">
        <v>6600</v>
      </c>
      <c r="M256" s="104">
        <v>1</v>
      </c>
      <c r="N256" s="89">
        <f t="shared" si="37"/>
        <v>40000</v>
      </c>
      <c r="O256" s="89">
        <f t="shared" si="38"/>
        <v>40000</v>
      </c>
      <c r="P256" s="61"/>
    </row>
    <row r="257" spans="1:17" x14ac:dyDescent="0.2">
      <c r="A257" s="76"/>
      <c r="B257" s="61" t="s">
        <v>128</v>
      </c>
      <c r="C257" s="116" t="s">
        <v>13</v>
      </c>
      <c r="D257" s="104">
        <v>1</v>
      </c>
      <c r="E257" s="116"/>
      <c r="F257" s="61"/>
      <c r="G257" s="77"/>
      <c r="H257" s="61"/>
      <c r="I257" s="116"/>
      <c r="J257" s="142"/>
      <c r="K257" s="138"/>
      <c r="L257" s="89">
        <v>15580</v>
      </c>
      <c r="M257" s="104">
        <v>1</v>
      </c>
      <c r="N257" s="89">
        <f t="shared" si="37"/>
        <v>16000</v>
      </c>
      <c r="O257" s="89">
        <f t="shared" si="38"/>
        <v>16000</v>
      </c>
      <c r="P257" s="84"/>
    </row>
    <row r="258" spans="1:17" x14ac:dyDescent="0.2">
      <c r="A258" s="76"/>
      <c r="B258" s="61" t="s">
        <v>129</v>
      </c>
      <c r="C258" s="116" t="s">
        <v>13</v>
      </c>
      <c r="D258" s="104">
        <v>1</v>
      </c>
      <c r="E258" s="116"/>
      <c r="F258" s="61"/>
      <c r="G258" s="77"/>
      <c r="H258" s="61"/>
      <c r="I258" s="116"/>
      <c r="J258" s="142"/>
      <c r="K258" s="138"/>
      <c r="L258" s="89">
        <v>500000</v>
      </c>
      <c r="M258" s="104">
        <v>1</v>
      </c>
      <c r="N258" s="89">
        <f t="shared" si="37"/>
        <v>500000</v>
      </c>
      <c r="O258" s="89">
        <f t="shared" si="38"/>
        <v>500000</v>
      </c>
      <c r="P258" s="84"/>
    </row>
    <row r="259" spans="1:17" x14ac:dyDescent="0.2">
      <c r="A259" s="76"/>
      <c r="B259" s="61" t="s">
        <v>130</v>
      </c>
      <c r="C259" s="116" t="s">
        <v>14</v>
      </c>
      <c r="D259" s="104">
        <v>26.8</v>
      </c>
      <c r="E259" s="116"/>
      <c r="F259" s="61"/>
      <c r="G259" s="77"/>
      <c r="H259" s="61"/>
      <c r="I259" s="61"/>
      <c r="J259" s="142"/>
      <c r="K259" s="138"/>
      <c r="L259" s="89">
        <v>20000</v>
      </c>
      <c r="M259" s="104">
        <v>1</v>
      </c>
      <c r="N259" s="89">
        <f t="shared" si="37"/>
        <v>536000</v>
      </c>
      <c r="O259" s="89">
        <f t="shared" si="38"/>
        <v>536000</v>
      </c>
      <c r="P259" s="61"/>
    </row>
    <row r="260" spans="1:17" x14ac:dyDescent="0.2">
      <c r="A260" s="76"/>
      <c r="B260" s="65" t="s">
        <v>164</v>
      </c>
      <c r="C260" s="77"/>
      <c r="D260" s="103"/>
      <c r="E260" s="79"/>
      <c r="F260" s="80"/>
      <c r="G260" s="78"/>
      <c r="H260" s="80"/>
      <c r="I260" s="81"/>
      <c r="J260" s="83"/>
      <c r="K260" s="138"/>
      <c r="L260" s="89"/>
      <c r="M260" s="141"/>
      <c r="N260" s="89"/>
      <c r="O260" s="89"/>
      <c r="P260" s="79"/>
    </row>
    <row r="261" spans="1:17" ht="102.75" customHeight="1" x14ac:dyDescent="0.2">
      <c r="A261" s="116"/>
      <c r="B261" s="61" t="s">
        <v>17</v>
      </c>
      <c r="C261" s="116" t="s">
        <v>0</v>
      </c>
      <c r="D261" s="100"/>
      <c r="E261" s="116">
        <v>59</v>
      </c>
      <c r="F261" s="116">
        <v>2</v>
      </c>
      <c r="G261" s="58">
        <v>631.6</v>
      </c>
      <c r="H261" s="58">
        <v>31.3</v>
      </c>
      <c r="I261" s="59">
        <f>+G261-H261</f>
        <v>600.30000000000007</v>
      </c>
      <c r="J261" s="66" t="s">
        <v>211</v>
      </c>
      <c r="K261" s="116" t="s">
        <v>12</v>
      </c>
      <c r="L261" s="89">
        <v>30000</v>
      </c>
      <c r="M261" s="104">
        <v>1</v>
      </c>
      <c r="N261" s="89">
        <f>ROUND(H261*L261*M261,-3)</f>
        <v>939000</v>
      </c>
      <c r="O261" s="89">
        <f>ROUND(H261*L261*M261,-3)</f>
        <v>939000</v>
      </c>
      <c r="P261" s="60"/>
    </row>
    <row r="262" spans="1:17" ht="19.5" customHeight="1" x14ac:dyDescent="0.2">
      <c r="A262" s="116"/>
      <c r="B262" s="65" t="s">
        <v>161</v>
      </c>
      <c r="C262" s="116"/>
      <c r="D262" s="100"/>
      <c r="E262" s="116"/>
      <c r="F262" s="116"/>
      <c r="G262" s="58"/>
      <c r="H262" s="58"/>
      <c r="I262" s="59"/>
      <c r="J262" s="116"/>
      <c r="K262" s="116"/>
      <c r="L262" s="89"/>
      <c r="M262" s="104"/>
      <c r="N262" s="89"/>
      <c r="O262" s="89"/>
      <c r="P262" s="60"/>
    </row>
    <row r="263" spans="1:17" ht="54" customHeight="1" x14ac:dyDescent="0.2">
      <c r="A263" s="117"/>
      <c r="B263" s="62" t="s">
        <v>168</v>
      </c>
      <c r="C263" s="117"/>
      <c r="D263" s="101"/>
      <c r="E263" s="117"/>
      <c r="F263" s="117"/>
      <c r="G263" s="63"/>
      <c r="H263" s="63">
        <f>+H261</f>
        <v>31.3</v>
      </c>
      <c r="I263" s="64"/>
      <c r="J263" s="68"/>
      <c r="K263" s="117"/>
      <c r="L263" s="89">
        <v>450000</v>
      </c>
      <c r="M263" s="132">
        <v>0.5</v>
      </c>
      <c r="N263" s="94">
        <f>ROUND(H263*L263*M263,-3)</f>
        <v>7043000</v>
      </c>
      <c r="O263" s="89">
        <f>ROUND(H263*L263*M263,-3)</f>
        <v>7043000</v>
      </c>
      <c r="P263" s="67"/>
    </row>
    <row r="264" spans="1:17" ht="27" customHeight="1" x14ac:dyDescent="0.2">
      <c r="A264" s="119">
        <v>22</v>
      </c>
      <c r="B264" s="121" t="s">
        <v>276</v>
      </c>
      <c r="C264" s="119"/>
      <c r="D264" s="122"/>
      <c r="E264" s="119"/>
      <c r="F264" s="119"/>
      <c r="G264" s="123"/>
      <c r="H264" s="123"/>
      <c r="I264" s="124"/>
      <c r="J264" s="119"/>
      <c r="K264" s="119"/>
      <c r="L264" s="133"/>
      <c r="M264" s="134"/>
      <c r="N264" s="127">
        <f>SUM(N265:N268)</f>
        <v>12658000</v>
      </c>
      <c r="O264" s="127">
        <f>SUM(O266:O268)</f>
        <v>12658000</v>
      </c>
      <c r="P264" s="128"/>
      <c r="Q264" s="110">
        <f>O264</f>
        <v>12658000</v>
      </c>
    </row>
    <row r="265" spans="1:17" ht="20.25" customHeight="1" x14ac:dyDescent="0.2">
      <c r="A265" s="116"/>
      <c r="B265" s="57" t="s">
        <v>163</v>
      </c>
      <c r="C265" s="116"/>
      <c r="D265" s="100"/>
      <c r="E265" s="116"/>
      <c r="F265" s="116"/>
      <c r="G265" s="58"/>
      <c r="H265" s="58"/>
      <c r="I265" s="59"/>
      <c r="J265" s="116"/>
      <c r="K265" s="116"/>
      <c r="L265" s="130"/>
      <c r="M265" s="104"/>
      <c r="N265" s="89"/>
      <c r="O265" s="89"/>
      <c r="P265" s="60"/>
    </row>
    <row r="266" spans="1:17" ht="21" customHeight="1" x14ac:dyDescent="0.2">
      <c r="A266" s="116"/>
      <c r="B266" s="61" t="s">
        <v>38</v>
      </c>
      <c r="C266" s="116" t="s">
        <v>13</v>
      </c>
      <c r="D266" s="100">
        <v>145</v>
      </c>
      <c r="E266" s="116"/>
      <c r="F266" s="116"/>
      <c r="G266" s="58"/>
      <c r="H266" s="58"/>
      <c r="I266" s="59"/>
      <c r="J266" s="116"/>
      <c r="K266" s="116"/>
      <c r="L266" s="89">
        <v>48310</v>
      </c>
      <c r="M266" s="104">
        <v>1</v>
      </c>
      <c r="N266" s="89">
        <f t="shared" ref="N266:N268" si="39">ROUND(D266*L266*M266,-3)</f>
        <v>7005000</v>
      </c>
      <c r="O266" s="89">
        <f>ROUND(D266*L266*M266,-3)</f>
        <v>7005000</v>
      </c>
      <c r="P266" s="153" t="s">
        <v>145</v>
      </c>
    </row>
    <row r="267" spans="1:17" ht="24" x14ac:dyDescent="0.2">
      <c r="A267" s="116"/>
      <c r="B267" s="61" t="s">
        <v>131</v>
      </c>
      <c r="C267" s="116" t="s">
        <v>16</v>
      </c>
      <c r="D267" s="100">
        <v>2.2770000000000001</v>
      </c>
      <c r="E267" s="116"/>
      <c r="F267" s="116"/>
      <c r="G267" s="58"/>
      <c r="H267" s="58"/>
      <c r="I267" s="59"/>
      <c r="J267" s="116"/>
      <c r="K267" s="70">
        <v>0.8</v>
      </c>
      <c r="L267" s="89">
        <v>2828000</v>
      </c>
      <c r="M267" s="131">
        <v>1.03</v>
      </c>
      <c r="N267" s="89">
        <f>ROUND(D267*K267*L267*M267,-3)</f>
        <v>5306000</v>
      </c>
      <c r="O267" s="89">
        <f>ROUND(D267*K267*L267*M267,-3)</f>
        <v>5306000</v>
      </c>
      <c r="P267" s="153"/>
    </row>
    <row r="268" spans="1:17" ht="18.75" customHeight="1" x14ac:dyDescent="0.2">
      <c r="A268" s="117"/>
      <c r="B268" s="62" t="s">
        <v>53</v>
      </c>
      <c r="C268" s="117" t="s">
        <v>13</v>
      </c>
      <c r="D268" s="101">
        <v>45</v>
      </c>
      <c r="E268" s="117"/>
      <c r="F268" s="117"/>
      <c r="G268" s="63"/>
      <c r="H268" s="63"/>
      <c r="I268" s="64"/>
      <c r="J268" s="117"/>
      <c r="K268" s="117"/>
      <c r="L268" s="94">
        <v>7700</v>
      </c>
      <c r="M268" s="132">
        <v>1</v>
      </c>
      <c r="N268" s="94">
        <f t="shared" si="39"/>
        <v>347000</v>
      </c>
      <c r="O268" s="94">
        <f t="shared" ref="O268" si="40">ROUND(D268*L268*M268,-3)</f>
        <v>347000</v>
      </c>
      <c r="P268" s="154"/>
    </row>
    <row r="269" spans="1:17" ht="29.25" customHeight="1" x14ac:dyDescent="0.2">
      <c r="A269" s="119">
        <v>23</v>
      </c>
      <c r="B269" s="121" t="s">
        <v>132</v>
      </c>
      <c r="C269" s="119"/>
      <c r="D269" s="122"/>
      <c r="E269" s="119"/>
      <c r="F269" s="119"/>
      <c r="G269" s="123"/>
      <c r="H269" s="123"/>
      <c r="I269" s="124"/>
      <c r="J269" s="119"/>
      <c r="K269" s="119"/>
      <c r="L269" s="133"/>
      <c r="M269" s="134"/>
      <c r="N269" s="127">
        <f>SUM(N270:N279)</f>
        <v>12280000</v>
      </c>
      <c r="O269" s="127">
        <f>SUM(O271:O279)</f>
        <v>12280000</v>
      </c>
      <c r="P269" s="128"/>
      <c r="Q269" s="110">
        <f>O269</f>
        <v>12280000</v>
      </c>
    </row>
    <row r="270" spans="1:17" x14ac:dyDescent="0.2">
      <c r="A270" s="116"/>
      <c r="B270" s="57" t="s">
        <v>163</v>
      </c>
      <c r="C270" s="116"/>
      <c r="D270" s="100"/>
      <c r="E270" s="116"/>
      <c r="F270" s="116"/>
      <c r="G270" s="58"/>
      <c r="H270" s="58"/>
      <c r="I270" s="59"/>
      <c r="J270" s="116"/>
      <c r="K270" s="116"/>
      <c r="L270" s="130"/>
      <c r="M270" s="104"/>
      <c r="N270" s="89"/>
      <c r="O270" s="89"/>
      <c r="P270" s="60"/>
    </row>
    <row r="271" spans="1:17" ht="18" customHeight="1" x14ac:dyDescent="0.2">
      <c r="A271" s="116"/>
      <c r="B271" s="61" t="s">
        <v>18</v>
      </c>
      <c r="C271" s="116" t="s">
        <v>13</v>
      </c>
      <c r="D271" s="100">
        <v>37</v>
      </c>
      <c r="E271" s="116"/>
      <c r="F271" s="116"/>
      <c r="G271" s="58"/>
      <c r="H271" s="58"/>
      <c r="I271" s="59"/>
      <c r="J271" s="116"/>
      <c r="K271" s="116"/>
      <c r="L271" s="89">
        <v>25100</v>
      </c>
      <c r="M271" s="104">
        <v>1</v>
      </c>
      <c r="N271" s="89">
        <f t="shared" ref="N271:N273" si="41">ROUND(D271*L271*M271,-3)</f>
        <v>929000</v>
      </c>
      <c r="O271" s="89">
        <f>ROUND(D271*L271*M271,-3)</f>
        <v>929000</v>
      </c>
      <c r="P271" s="153" t="s">
        <v>136</v>
      </c>
    </row>
    <row r="272" spans="1:17" ht="19.5" customHeight="1" x14ac:dyDescent="0.2">
      <c r="A272" s="116"/>
      <c r="B272" s="61" t="s">
        <v>19</v>
      </c>
      <c r="C272" s="116" t="s">
        <v>13</v>
      </c>
      <c r="D272" s="100">
        <v>18</v>
      </c>
      <c r="E272" s="116"/>
      <c r="F272" s="116"/>
      <c r="G272" s="58"/>
      <c r="H272" s="58"/>
      <c r="I272" s="59"/>
      <c r="J272" s="116"/>
      <c r="K272" s="116"/>
      <c r="L272" s="89">
        <v>6600</v>
      </c>
      <c r="M272" s="104">
        <v>1</v>
      </c>
      <c r="N272" s="89">
        <f t="shared" si="41"/>
        <v>119000</v>
      </c>
      <c r="O272" s="89">
        <f>ROUND(D272*L272*M272,-3)</f>
        <v>119000</v>
      </c>
      <c r="P272" s="153"/>
    </row>
    <row r="273" spans="1:17" ht="19.5" customHeight="1" x14ac:dyDescent="0.2">
      <c r="A273" s="116"/>
      <c r="B273" s="61" t="s">
        <v>68</v>
      </c>
      <c r="C273" s="116" t="s">
        <v>0</v>
      </c>
      <c r="D273" s="100">
        <f>+H275</f>
        <v>40.1</v>
      </c>
      <c r="E273" s="116"/>
      <c r="F273" s="116"/>
      <c r="G273" s="58"/>
      <c r="H273" s="58"/>
      <c r="I273" s="59"/>
      <c r="J273" s="116"/>
      <c r="K273" s="116"/>
      <c r="L273" s="89">
        <v>3600</v>
      </c>
      <c r="M273" s="104">
        <v>1</v>
      </c>
      <c r="N273" s="89">
        <f t="shared" si="41"/>
        <v>144000</v>
      </c>
      <c r="O273" s="89">
        <f>ROUND(D273*L273*M273,-3)</f>
        <v>144000</v>
      </c>
      <c r="P273" s="116" t="s">
        <v>137</v>
      </c>
    </row>
    <row r="274" spans="1:17" x14ac:dyDescent="0.2">
      <c r="A274" s="116"/>
      <c r="B274" s="65" t="s">
        <v>164</v>
      </c>
      <c r="C274" s="116"/>
      <c r="D274" s="100"/>
      <c r="E274" s="116"/>
      <c r="F274" s="116"/>
      <c r="G274" s="58"/>
      <c r="H274" s="58"/>
      <c r="I274" s="59"/>
      <c r="J274" s="116"/>
      <c r="K274" s="116"/>
      <c r="L274" s="89"/>
      <c r="M274" s="104"/>
      <c r="N274" s="89"/>
      <c r="O274" s="89"/>
      <c r="P274" s="60"/>
    </row>
    <row r="275" spans="1:17" ht="66" customHeight="1" x14ac:dyDescent="0.2">
      <c r="A275" s="116"/>
      <c r="B275" s="61" t="s">
        <v>40</v>
      </c>
      <c r="C275" s="116" t="s">
        <v>0</v>
      </c>
      <c r="D275" s="100"/>
      <c r="E275" s="116">
        <v>42</v>
      </c>
      <c r="F275" s="116">
        <v>1</v>
      </c>
      <c r="G275" s="58">
        <v>319.60000000000002</v>
      </c>
      <c r="H275" s="58">
        <v>40.1</v>
      </c>
      <c r="I275" s="59">
        <f>+G275-H275</f>
        <v>279.5</v>
      </c>
      <c r="J275" s="66" t="s">
        <v>41</v>
      </c>
      <c r="K275" s="116" t="s">
        <v>12</v>
      </c>
      <c r="L275" s="89">
        <v>30000</v>
      </c>
      <c r="M275" s="104">
        <v>1</v>
      </c>
      <c r="N275" s="89">
        <f t="shared" ref="N275:N276" si="42">ROUND(H275*L275*M275,-3)</f>
        <v>1203000</v>
      </c>
      <c r="O275" s="89">
        <f t="shared" ref="O275:O276" si="43">ROUND(H275*L275*M275,-3)</f>
        <v>1203000</v>
      </c>
      <c r="P275" s="60"/>
    </row>
    <row r="276" spans="1:17" ht="70.5" customHeight="1" x14ac:dyDescent="0.2">
      <c r="A276" s="116"/>
      <c r="B276" s="61" t="s">
        <v>26</v>
      </c>
      <c r="C276" s="116" t="s">
        <v>0</v>
      </c>
      <c r="D276" s="100"/>
      <c r="E276" s="116">
        <v>37</v>
      </c>
      <c r="F276" s="116">
        <v>2</v>
      </c>
      <c r="G276" s="58">
        <v>1512.3</v>
      </c>
      <c r="H276" s="58">
        <v>43</v>
      </c>
      <c r="I276" s="59">
        <f>+G276-H276</f>
        <v>1469.3</v>
      </c>
      <c r="J276" s="66" t="s">
        <v>41</v>
      </c>
      <c r="K276" s="116" t="s">
        <v>12</v>
      </c>
      <c r="L276" s="89">
        <v>30000</v>
      </c>
      <c r="M276" s="104">
        <v>1</v>
      </c>
      <c r="N276" s="89">
        <f t="shared" si="42"/>
        <v>1290000</v>
      </c>
      <c r="O276" s="89">
        <f t="shared" si="43"/>
        <v>1290000</v>
      </c>
      <c r="P276" s="60"/>
    </row>
    <row r="277" spans="1:17" s="129" customFormat="1" ht="24" customHeight="1" x14ac:dyDescent="0.2">
      <c r="A277" s="116"/>
      <c r="B277" s="65" t="s">
        <v>161</v>
      </c>
      <c r="C277" s="116"/>
      <c r="D277" s="100"/>
      <c r="E277" s="116"/>
      <c r="F277" s="116"/>
      <c r="G277" s="58"/>
      <c r="H277" s="58"/>
      <c r="I277" s="59"/>
      <c r="J277" s="116"/>
      <c r="K277" s="116"/>
      <c r="L277" s="89"/>
      <c r="M277" s="104"/>
      <c r="N277" s="89"/>
      <c r="O277" s="89"/>
      <c r="P277" s="60"/>
    </row>
    <row r="278" spans="1:17" ht="68.25" customHeight="1" x14ac:dyDescent="0.2">
      <c r="A278" s="116"/>
      <c r="B278" s="61" t="s">
        <v>169</v>
      </c>
      <c r="C278" s="116"/>
      <c r="D278" s="100"/>
      <c r="E278" s="116"/>
      <c r="F278" s="116"/>
      <c r="G278" s="58"/>
      <c r="H278" s="58">
        <f>+H275</f>
        <v>40.1</v>
      </c>
      <c r="I278" s="59"/>
      <c r="J278" s="61"/>
      <c r="K278" s="116"/>
      <c r="L278" s="89">
        <v>30000</v>
      </c>
      <c r="M278" s="104">
        <v>5</v>
      </c>
      <c r="N278" s="89">
        <f>ROUND(H278*L278*M278,-3)</f>
        <v>6015000</v>
      </c>
      <c r="O278" s="89">
        <f>ROUND(H278*L278*M278,-3)</f>
        <v>6015000</v>
      </c>
      <c r="P278" s="60"/>
    </row>
    <row r="279" spans="1:17" ht="69" customHeight="1" x14ac:dyDescent="0.2">
      <c r="A279" s="117"/>
      <c r="B279" s="62" t="s">
        <v>170</v>
      </c>
      <c r="C279" s="117"/>
      <c r="D279" s="101"/>
      <c r="E279" s="117"/>
      <c r="F279" s="117"/>
      <c r="G279" s="63"/>
      <c r="H279" s="63">
        <f>+H276</f>
        <v>43</v>
      </c>
      <c r="I279" s="64"/>
      <c r="J279" s="68"/>
      <c r="K279" s="117"/>
      <c r="L279" s="94">
        <v>30000</v>
      </c>
      <c r="M279" s="132">
        <v>2</v>
      </c>
      <c r="N279" s="94">
        <f>ROUND(H279*L279*M279,-3)</f>
        <v>2580000</v>
      </c>
      <c r="O279" s="94">
        <f>ROUND(H279*L279*M279,-3)</f>
        <v>2580000</v>
      </c>
      <c r="P279" s="67"/>
    </row>
    <row r="280" spans="1:17" ht="31.5" customHeight="1" x14ac:dyDescent="0.2">
      <c r="A280" s="119">
        <v>24</v>
      </c>
      <c r="B280" s="121" t="s">
        <v>133</v>
      </c>
      <c r="C280" s="119"/>
      <c r="D280" s="122"/>
      <c r="E280" s="119"/>
      <c r="F280" s="119"/>
      <c r="G280" s="123"/>
      <c r="H280" s="123"/>
      <c r="I280" s="124"/>
      <c r="J280" s="119"/>
      <c r="K280" s="119"/>
      <c r="L280" s="133"/>
      <c r="M280" s="126"/>
      <c r="N280" s="127">
        <f>SUM(N281:N284)</f>
        <v>1197000</v>
      </c>
      <c r="O280" s="127">
        <f>SUM(O282:O284)</f>
        <v>1197000</v>
      </c>
      <c r="P280" s="128"/>
      <c r="Q280" s="110">
        <f>O280</f>
        <v>1197000</v>
      </c>
    </row>
    <row r="281" spans="1:17" ht="12" customHeight="1" x14ac:dyDescent="0.2">
      <c r="A281" s="116"/>
      <c r="B281" s="65" t="s">
        <v>164</v>
      </c>
      <c r="C281" s="116"/>
      <c r="D281" s="100"/>
      <c r="E281" s="116"/>
      <c r="F281" s="116"/>
      <c r="G281" s="58"/>
      <c r="H281" s="58"/>
      <c r="I281" s="59"/>
      <c r="J281" s="116"/>
      <c r="K281" s="116"/>
      <c r="L281" s="130"/>
      <c r="M281" s="131"/>
      <c r="N281" s="89"/>
      <c r="O281" s="89"/>
      <c r="P281" s="60"/>
    </row>
    <row r="282" spans="1:17" s="6" customFormat="1" ht="83.25" customHeight="1" x14ac:dyDescent="0.2">
      <c r="A282" s="116"/>
      <c r="B282" s="61" t="s">
        <v>26</v>
      </c>
      <c r="C282" s="116" t="s">
        <v>0</v>
      </c>
      <c r="D282" s="100"/>
      <c r="E282" s="116">
        <v>42</v>
      </c>
      <c r="F282" s="116">
        <v>2</v>
      </c>
      <c r="G282" s="58">
        <v>986</v>
      </c>
      <c r="H282" s="58">
        <v>13.3</v>
      </c>
      <c r="I282" s="59">
        <f>+G282-H282</f>
        <v>972.7</v>
      </c>
      <c r="J282" s="66" t="s">
        <v>212</v>
      </c>
      <c r="K282" s="116" t="s">
        <v>12</v>
      </c>
      <c r="L282" s="89">
        <v>30000</v>
      </c>
      <c r="M282" s="104">
        <v>1</v>
      </c>
      <c r="N282" s="89">
        <f>ROUND(H282*L282*M282,-3)</f>
        <v>399000</v>
      </c>
      <c r="O282" s="89">
        <f>ROUND(H282*L282*M282,-3)</f>
        <v>399000</v>
      </c>
      <c r="P282" s="60"/>
    </row>
    <row r="283" spans="1:17" s="6" customFormat="1" ht="14.25" customHeight="1" x14ac:dyDescent="0.2">
      <c r="A283" s="116"/>
      <c r="B283" s="65" t="s">
        <v>161</v>
      </c>
      <c r="C283" s="116"/>
      <c r="D283" s="100"/>
      <c r="E283" s="116"/>
      <c r="F283" s="116"/>
      <c r="G283" s="58"/>
      <c r="H283" s="58"/>
      <c r="I283" s="59"/>
      <c r="J283" s="116"/>
      <c r="K283" s="116"/>
      <c r="L283" s="89"/>
      <c r="M283" s="104"/>
      <c r="N283" s="89"/>
      <c r="O283" s="89"/>
      <c r="P283" s="60"/>
    </row>
    <row r="284" spans="1:17" s="6" customFormat="1" ht="72.75" customHeight="1" x14ac:dyDescent="0.2">
      <c r="A284" s="117"/>
      <c r="B284" s="62" t="s">
        <v>162</v>
      </c>
      <c r="C284" s="117"/>
      <c r="D284" s="101"/>
      <c r="E284" s="117"/>
      <c r="F284" s="117"/>
      <c r="G284" s="63"/>
      <c r="H284" s="63">
        <f>+H282</f>
        <v>13.3</v>
      </c>
      <c r="I284" s="64"/>
      <c r="J284" s="68"/>
      <c r="K284" s="117"/>
      <c r="L284" s="89">
        <v>30000</v>
      </c>
      <c r="M284" s="132">
        <v>2</v>
      </c>
      <c r="N284" s="94">
        <f>ROUND(H284*L284*M284,-3)</f>
        <v>798000</v>
      </c>
      <c r="O284" s="89">
        <f>ROUND(H284*L284*M284,-3)</f>
        <v>798000</v>
      </c>
      <c r="P284" s="67"/>
    </row>
    <row r="285" spans="1:17" s="6" customFormat="1" ht="26.25" customHeight="1" x14ac:dyDescent="0.2">
      <c r="A285" s="119">
        <v>25</v>
      </c>
      <c r="B285" s="121" t="s">
        <v>134</v>
      </c>
      <c r="C285" s="119"/>
      <c r="D285" s="122"/>
      <c r="E285" s="119"/>
      <c r="F285" s="119"/>
      <c r="G285" s="123"/>
      <c r="H285" s="123"/>
      <c r="I285" s="124"/>
      <c r="J285" s="119"/>
      <c r="K285" s="119"/>
      <c r="L285" s="133"/>
      <c r="M285" s="134"/>
      <c r="N285" s="127">
        <f>SUM(N286:N291)</f>
        <v>196000</v>
      </c>
      <c r="O285" s="127">
        <f>SUM(O287:O291)</f>
        <v>196000</v>
      </c>
      <c r="P285" s="128"/>
      <c r="Q285" s="112">
        <f>O285</f>
        <v>196000</v>
      </c>
    </row>
    <row r="286" spans="1:17" s="7" customFormat="1" ht="15" customHeight="1" x14ac:dyDescent="0.2">
      <c r="A286" s="116"/>
      <c r="B286" s="57" t="s">
        <v>163</v>
      </c>
      <c r="C286" s="116"/>
      <c r="D286" s="100"/>
      <c r="E286" s="116"/>
      <c r="F286" s="116"/>
      <c r="G286" s="58"/>
      <c r="H286" s="58"/>
      <c r="I286" s="59"/>
      <c r="J286" s="116"/>
      <c r="K286" s="116"/>
      <c r="L286" s="89"/>
      <c r="M286" s="104"/>
      <c r="N286" s="89"/>
      <c r="O286" s="89"/>
      <c r="P286" s="60"/>
    </row>
    <row r="287" spans="1:17" s="7" customFormat="1" ht="12.75" x14ac:dyDescent="0.2">
      <c r="A287" s="116"/>
      <c r="B287" s="61" t="s">
        <v>135</v>
      </c>
      <c r="C287" s="116" t="s">
        <v>0</v>
      </c>
      <c r="D287" s="100">
        <f>+H289</f>
        <v>2.1</v>
      </c>
      <c r="E287" s="116"/>
      <c r="F287" s="116"/>
      <c r="G287" s="58"/>
      <c r="H287" s="58"/>
      <c r="I287" s="59"/>
      <c r="J287" s="116"/>
      <c r="K287" s="116"/>
      <c r="L287" s="89">
        <v>3100</v>
      </c>
      <c r="M287" s="104">
        <v>1</v>
      </c>
      <c r="N287" s="89">
        <f t="shared" ref="N287" si="44">ROUND(D287*L287*M287,-3)</f>
        <v>7000</v>
      </c>
      <c r="O287" s="89">
        <f t="shared" ref="O287" si="45">ROUND(D287*L287*M287,-3)</f>
        <v>7000</v>
      </c>
      <c r="P287" s="116"/>
    </row>
    <row r="288" spans="1:17" s="7" customFormat="1" ht="20.25" customHeight="1" x14ac:dyDescent="0.2">
      <c r="A288" s="116"/>
      <c r="B288" s="65" t="s">
        <v>164</v>
      </c>
      <c r="C288" s="116"/>
      <c r="D288" s="100"/>
      <c r="E288" s="116"/>
      <c r="F288" s="116"/>
      <c r="G288" s="58"/>
      <c r="H288" s="58"/>
      <c r="I288" s="59"/>
      <c r="J288" s="116"/>
      <c r="K288" s="116"/>
      <c r="L288" s="89"/>
      <c r="M288" s="104"/>
      <c r="N288" s="89"/>
      <c r="O288" s="89"/>
      <c r="P288" s="60"/>
    </row>
    <row r="289" spans="1:17" s="6" customFormat="1" ht="78.75" customHeight="1" x14ac:dyDescent="0.2">
      <c r="A289" s="116"/>
      <c r="B289" s="61" t="s">
        <v>26</v>
      </c>
      <c r="C289" s="116" t="s">
        <v>0</v>
      </c>
      <c r="D289" s="100"/>
      <c r="E289" s="116">
        <v>45</v>
      </c>
      <c r="F289" s="116">
        <v>2</v>
      </c>
      <c r="G289" s="58">
        <v>807.4</v>
      </c>
      <c r="H289" s="58">
        <v>2.1</v>
      </c>
      <c r="I289" s="59">
        <f>+G289-H289</f>
        <v>805.3</v>
      </c>
      <c r="J289" s="66" t="s">
        <v>213</v>
      </c>
      <c r="K289" s="116" t="s">
        <v>12</v>
      </c>
      <c r="L289" s="89">
        <v>30000</v>
      </c>
      <c r="M289" s="104">
        <v>1</v>
      </c>
      <c r="N289" s="89">
        <f>ROUND(H289*L289*M289,-3)</f>
        <v>63000</v>
      </c>
      <c r="O289" s="89">
        <f>ROUND(H289*L289*M289,-3)</f>
        <v>63000</v>
      </c>
      <c r="P289" s="60"/>
    </row>
    <row r="290" spans="1:17" s="6" customFormat="1" ht="16.5" customHeight="1" x14ac:dyDescent="0.2">
      <c r="A290" s="116"/>
      <c r="B290" s="65" t="s">
        <v>161</v>
      </c>
      <c r="C290" s="116"/>
      <c r="D290" s="100"/>
      <c r="E290" s="116"/>
      <c r="F290" s="116"/>
      <c r="G290" s="58"/>
      <c r="H290" s="58"/>
      <c r="I290" s="59"/>
      <c r="J290" s="116"/>
      <c r="K290" s="116"/>
      <c r="L290" s="89"/>
      <c r="M290" s="104"/>
      <c r="N290" s="89"/>
      <c r="O290" s="89"/>
      <c r="P290" s="60"/>
    </row>
    <row r="291" spans="1:17" s="7" customFormat="1" ht="66.75" customHeight="1" x14ac:dyDescent="0.2">
      <c r="A291" s="117"/>
      <c r="B291" s="62" t="s">
        <v>162</v>
      </c>
      <c r="C291" s="117"/>
      <c r="D291" s="101"/>
      <c r="E291" s="117"/>
      <c r="F291" s="117"/>
      <c r="G291" s="63"/>
      <c r="H291" s="63">
        <f>+H289</f>
        <v>2.1</v>
      </c>
      <c r="I291" s="64"/>
      <c r="J291" s="68"/>
      <c r="K291" s="117"/>
      <c r="L291" s="113">
        <v>30000</v>
      </c>
      <c r="M291" s="132">
        <v>2</v>
      </c>
      <c r="N291" s="94">
        <f>ROUND(H291*L291*M291,-3)</f>
        <v>126000</v>
      </c>
      <c r="O291" s="94">
        <f>ROUND(H291*L291*M291,-3)</f>
        <v>126000</v>
      </c>
      <c r="P291" s="67"/>
    </row>
    <row r="292" spans="1:17" s="7" customFormat="1" ht="18.75" customHeight="1" x14ac:dyDescent="0.2">
      <c r="A292" s="119">
        <v>26</v>
      </c>
      <c r="B292" s="121" t="s">
        <v>148</v>
      </c>
      <c r="C292" s="119"/>
      <c r="D292" s="122"/>
      <c r="E292" s="119"/>
      <c r="F292" s="119"/>
      <c r="G292" s="123"/>
      <c r="H292" s="123"/>
      <c r="I292" s="124"/>
      <c r="J292" s="119"/>
      <c r="K292" s="119"/>
      <c r="L292" s="133"/>
      <c r="M292" s="126"/>
      <c r="N292" s="127">
        <f>SUM(N293:N295)</f>
        <v>25266000</v>
      </c>
      <c r="O292" s="127">
        <f>SUM(O294:O295)</f>
        <v>25266000</v>
      </c>
      <c r="P292" s="128"/>
      <c r="Q292" s="111">
        <f>O292</f>
        <v>25266000</v>
      </c>
    </row>
    <row r="293" spans="1:17" s="7" customFormat="1" ht="16.5" customHeight="1" x14ac:dyDescent="0.2">
      <c r="A293" s="116"/>
      <c r="B293" s="57" t="s">
        <v>163</v>
      </c>
      <c r="C293" s="116"/>
      <c r="D293" s="100"/>
      <c r="E293" s="116"/>
      <c r="F293" s="116"/>
      <c r="G293" s="58"/>
      <c r="H293" s="58"/>
      <c r="I293" s="59"/>
      <c r="J293" s="116"/>
      <c r="K293" s="116"/>
      <c r="L293" s="130"/>
      <c r="M293" s="131"/>
      <c r="N293" s="89"/>
      <c r="O293" s="89"/>
      <c r="P293" s="60"/>
    </row>
    <row r="294" spans="1:17" s="6" customFormat="1" ht="93" customHeight="1" x14ac:dyDescent="0.2">
      <c r="A294" s="116"/>
      <c r="B294" s="61" t="s">
        <v>262</v>
      </c>
      <c r="C294" s="116" t="s">
        <v>0</v>
      </c>
      <c r="D294" s="100">
        <f>(2.5*5.5)</f>
        <v>13.75</v>
      </c>
      <c r="E294" s="116"/>
      <c r="F294" s="116"/>
      <c r="G294" s="58"/>
      <c r="H294" s="58"/>
      <c r="I294" s="59"/>
      <c r="J294" s="116"/>
      <c r="K294" s="116"/>
      <c r="L294" s="89">
        <v>1496000</v>
      </c>
      <c r="M294" s="131">
        <v>1.03</v>
      </c>
      <c r="N294" s="89">
        <f t="shared" ref="N294:N295" si="46">ROUND(D294*L294*M294,-3)</f>
        <v>21187000</v>
      </c>
      <c r="O294" s="89">
        <f>ROUND(D294*L294*M294,-3)</f>
        <v>21187000</v>
      </c>
      <c r="P294" s="116" t="s">
        <v>153</v>
      </c>
    </row>
    <row r="295" spans="1:17" s="6" customFormat="1" ht="32.25" customHeight="1" x14ac:dyDescent="0.2">
      <c r="A295" s="117"/>
      <c r="B295" s="62" t="s">
        <v>171</v>
      </c>
      <c r="C295" s="117" t="s">
        <v>52</v>
      </c>
      <c r="D295" s="101">
        <v>2</v>
      </c>
      <c r="E295" s="117"/>
      <c r="F295" s="117"/>
      <c r="G295" s="63"/>
      <c r="H295" s="63"/>
      <c r="I295" s="64"/>
      <c r="J295" s="117"/>
      <c r="K295" s="117"/>
      <c r="L295" s="94">
        <v>1980000</v>
      </c>
      <c r="M295" s="144">
        <v>1.03</v>
      </c>
      <c r="N295" s="94">
        <f t="shared" si="46"/>
        <v>4079000</v>
      </c>
      <c r="O295" s="94">
        <f>ROUND(D295*L295*M295,-3)</f>
        <v>4079000</v>
      </c>
      <c r="P295" s="117"/>
    </row>
    <row r="296" spans="1:17" s="7" customFormat="1" ht="21.75" customHeight="1" x14ac:dyDescent="0.2">
      <c r="A296" s="119">
        <v>27</v>
      </c>
      <c r="B296" s="121" t="s">
        <v>149</v>
      </c>
      <c r="C296" s="119"/>
      <c r="D296" s="122"/>
      <c r="E296" s="119"/>
      <c r="F296" s="119"/>
      <c r="G296" s="123"/>
      <c r="H296" s="123"/>
      <c r="I296" s="124"/>
      <c r="J296" s="119"/>
      <c r="K296" s="119"/>
      <c r="L296" s="133"/>
      <c r="M296" s="126"/>
      <c r="N296" s="127">
        <f>SUM(N297:N298)</f>
        <v>2039000</v>
      </c>
      <c r="O296" s="127">
        <f>SUM(O298)</f>
        <v>2039000</v>
      </c>
      <c r="P296" s="128"/>
      <c r="Q296" s="111">
        <f>O296</f>
        <v>2039000</v>
      </c>
    </row>
    <row r="297" spans="1:17" s="6" customFormat="1" ht="17.25" customHeight="1" x14ac:dyDescent="0.2">
      <c r="A297" s="116"/>
      <c r="B297" s="57" t="s">
        <v>150</v>
      </c>
      <c r="C297" s="116"/>
      <c r="D297" s="100"/>
      <c r="E297" s="116"/>
      <c r="F297" s="116"/>
      <c r="G297" s="58"/>
      <c r="H297" s="58"/>
      <c r="I297" s="59"/>
      <c r="J297" s="116"/>
      <c r="K297" s="116"/>
      <c r="L297" s="130"/>
      <c r="M297" s="131"/>
      <c r="N297" s="89"/>
      <c r="O297" s="89"/>
      <c r="P297" s="60"/>
    </row>
    <row r="298" spans="1:17" ht="41.25" customHeight="1" x14ac:dyDescent="0.2">
      <c r="A298" s="117"/>
      <c r="B298" s="62" t="s">
        <v>151</v>
      </c>
      <c r="C298" s="117" t="s">
        <v>52</v>
      </c>
      <c r="D298" s="101">
        <v>1</v>
      </c>
      <c r="E298" s="117"/>
      <c r="F298" s="117"/>
      <c r="G298" s="63"/>
      <c r="H298" s="63"/>
      <c r="I298" s="64"/>
      <c r="J298" s="117"/>
      <c r="K298" s="117"/>
      <c r="L298" s="94">
        <v>1980000</v>
      </c>
      <c r="M298" s="144">
        <v>1.03</v>
      </c>
      <c r="N298" s="94">
        <f t="shared" ref="N298" si="47">ROUND(D298*L298*M298,-3)</f>
        <v>2039000</v>
      </c>
      <c r="O298" s="94">
        <f>ROUND(D298*L298*M298,-3)</f>
        <v>2039000</v>
      </c>
      <c r="P298" s="117" t="s">
        <v>154</v>
      </c>
    </row>
    <row r="299" spans="1:17" ht="21.75" customHeight="1" x14ac:dyDescent="0.2">
      <c r="A299" s="119">
        <v>28</v>
      </c>
      <c r="B299" s="121" t="s">
        <v>277</v>
      </c>
      <c r="C299" s="119"/>
      <c r="D299" s="122"/>
      <c r="E299" s="119"/>
      <c r="F299" s="119"/>
      <c r="G299" s="123"/>
      <c r="H299" s="123"/>
      <c r="I299" s="124"/>
      <c r="J299" s="119"/>
      <c r="K299" s="119"/>
      <c r="L299" s="133"/>
      <c r="M299" s="126"/>
      <c r="N299" s="127">
        <f>SUM(N300:N301)</f>
        <v>8158000</v>
      </c>
      <c r="O299" s="127">
        <f>SUM(O301)</f>
        <v>8158000</v>
      </c>
      <c r="P299" s="128"/>
      <c r="Q299" s="110">
        <f>O299</f>
        <v>8158000</v>
      </c>
    </row>
    <row r="300" spans="1:17" x14ac:dyDescent="0.2">
      <c r="A300" s="116"/>
      <c r="B300" s="57" t="s">
        <v>150</v>
      </c>
      <c r="C300" s="116"/>
      <c r="D300" s="100"/>
      <c r="E300" s="116"/>
      <c r="F300" s="116"/>
      <c r="G300" s="58"/>
      <c r="H300" s="58"/>
      <c r="I300" s="59"/>
      <c r="J300" s="116"/>
      <c r="K300" s="116"/>
      <c r="L300" s="130"/>
      <c r="M300" s="131"/>
      <c r="N300" s="89"/>
      <c r="O300" s="89"/>
      <c r="P300" s="60"/>
    </row>
    <row r="301" spans="1:17" s="129" customFormat="1" ht="26.25" customHeight="1" x14ac:dyDescent="0.2">
      <c r="A301" s="117"/>
      <c r="B301" s="62" t="s">
        <v>151</v>
      </c>
      <c r="C301" s="117" t="s">
        <v>52</v>
      </c>
      <c r="D301" s="101">
        <v>4</v>
      </c>
      <c r="E301" s="117"/>
      <c r="F301" s="117"/>
      <c r="G301" s="63"/>
      <c r="H301" s="63"/>
      <c r="I301" s="64"/>
      <c r="J301" s="117"/>
      <c r="K301" s="117"/>
      <c r="L301" s="89">
        <v>1980000</v>
      </c>
      <c r="M301" s="144">
        <v>1.03</v>
      </c>
      <c r="N301" s="94">
        <f t="shared" ref="N301" si="48">ROUND(D301*L301*M301,-3)</f>
        <v>8158000</v>
      </c>
      <c r="O301" s="89">
        <f>ROUND(D301*L301*M301,-3)</f>
        <v>8158000</v>
      </c>
      <c r="P301" s="117" t="s">
        <v>155</v>
      </c>
    </row>
    <row r="302" spans="1:17" ht="18.75" customHeight="1" x14ac:dyDescent="0.2">
      <c r="A302" s="119">
        <v>29</v>
      </c>
      <c r="B302" s="121" t="s">
        <v>152</v>
      </c>
      <c r="C302" s="119"/>
      <c r="D302" s="122"/>
      <c r="E302" s="119"/>
      <c r="F302" s="119"/>
      <c r="G302" s="123"/>
      <c r="H302" s="123"/>
      <c r="I302" s="124"/>
      <c r="J302" s="119"/>
      <c r="K302" s="119"/>
      <c r="L302" s="133"/>
      <c r="M302" s="126"/>
      <c r="N302" s="127">
        <f>SUM(N303:N305)</f>
        <v>5674000</v>
      </c>
      <c r="O302" s="127">
        <f>SUM(O304:O305)</f>
        <v>5674000</v>
      </c>
      <c r="P302" s="128"/>
      <c r="Q302" s="110">
        <f>O302</f>
        <v>5674000</v>
      </c>
    </row>
    <row r="303" spans="1:17" ht="17.25" customHeight="1" x14ac:dyDescent="0.2">
      <c r="A303" s="116"/>
      <c r="B303" s="57" t="s">
        <v>150</v>
      </c>
      <c r="C303" s="116"/>
      <c r="D303" s="100"/>
      <c r="E303" s="116"/>
      <c r="F303" s="116"/>
      <c r="G303" s="58"/>
      <c r="H303" s="58"/>
      <c r="I303" s="59"/>
      <c r="J303" s="116"/>
      <c r="K303" s="116"/>
      <c r="L303" s="130"/>
      <c r="M303" s="131"/>
      <c r="N303" s="89"/>
      <c r="O303" s="89"/>
      <c r="P303" s="60"/>
    </row>
    <row r="304" spans="1:17" ht="49.5" customHeight="1" x14ac:dyDescent="0.2">
      <c r="A304" s="116"/>
      <c r="B304" s="61" t="s">
        <v>158</v>
      </c>
      <c r="C304" s="116" t="s">
        <v>52</v>
      </c>
      <c r="D304" s="100">
        <v>1</v>
      </c>
      <c r="E304" s="116"/>
      <c r="F304" s="116"/>
      <c r="G304" s="58"/>
      <c r="H304" s="58"/>
      <c r="I304" s="59"/>
      <c r="J304" s="116"/>
      <c r="K304" s="116"/>
      <c r="L304" s="89">
        <v>3258000</v>
      </c>
      <c r="M304" s="131">
        <v>1.03</v>
      </c>
      <c r="N304" s="89">
        <f>ROUND(D304*L304*M304,-3)</f>
        <v>3356000</v>
      </c>
      <c r="O304" s="89">
        <f t="shared" ref="O304:O305" si="49">ROUND(D304*L304*M304,-3)</f>
        <v>3356000</v>
      </c>
      <c r="P304" s="116" t="s">
        <v>156</v>
      </c>
    </row>
    <row r="305" spans="1:17" ht="43.5" customHeight="1" x14ac:dyDescent="0.2">
      <c r="A305" s="117"/>
      <c r="B305" s="62" t="s">
        <v>261</v>
      </c>
      <c r="C305" s="117" t="s">
        <v>0</v>
      </c>
      <c r="D305" s="101">
        <v>12.5</v>
      </c>
      <c r="E305" s="117"/>
      <c r="F305" s="117"/>
      <c r="G305" s="63"/>
      <c r="H305" s="63"/>
      <c r="I305" s="64"/>
      <c r="J305" s="117"/>
      <c r="K305" s="117"/>
      <c r="L305" s="94">
        <v>180000</v>
      </c>
      <c r="M305" s="144">
        <v>1.03</v>
      </c>
      <c r="N305" s="94">
        <f>ROUND(D305*L305*M305,-3)</f>
        <v>2318000</v>
      </c>
      <c r="O305" s="94">
        <f t="shared" si="49"/>
        <v>2318000</v>
      </c>
      <c r="P305" s="117"/>
    </row>
    <row r="306" spans="1:17" s="129" customFormat="1" ht="18" customHeight="1" x14ac:dyDescent="0.2">
      <c r="A306" s="119">
        <v>30</v>
      </c>
      <c r="B306" s="121" t="s">
        <v>143</v>
      </c>
      <c r="C306" s="119"/>
      <c r="D306" s="122"/>
      <c r="E306" s="119"/>
      <c r="F306" s="119"/>
      <c r="G306" s="123"/>
      <c r="H306" s="123"/>
      <c r="I306" s="124"/>
      <c r="J306" s="119"/>
      <c r="K306" s="145"/>
      <c r="L306" s="146"/>
      <c r="M306" s="147"/>
      <c r="N306" s="148">
        <v>0</v>
      </c>
      <c r="O306" s="148">
        <f>SUM(O308:O312)</f>
        <v>0</v>
      </c>
      <c r="P306" s="149"/>
    </row>
    <row r="307" spans="1:17" x14ac:dyDescent="0.2">
      <c r="A307" s="116"/>
      <c r="B307" s="65" t="s">
        <v>164</v>
      </c>
      <c r="C307" s="116"/>
      <c r="D307" s="100"/>
      <c r="E307" s="116"/>
      <c r="F307" s="116"/>
      <c r="G307" s="58"/>
      <c r="H307" s="58"/>
      <c r="I307" s="59"/>
      <c r="J307" s="116"/>
      <c r="K307" s="88"/>
      <c r="L307" s="130"/>
      <c r="M307" s="131"/>
      <c r="N307" s="89"/>
      <c r="O307" s="89"/>
      <c r="P307" s="88"/>
    </row>
    <row r="308" spans="1:17" ht="27" customHeight="1" x14ac:dyDescent="0.2">
      <c r="A308" s="116"/>
      <c r="B308" s="61" t="s">
        <v>26</v>
      </c>
      <c r="C308" s="116" t="s">
        <v>0</v>
      </c>
      <c r="D308" s="100"/>
      <c r="E308" s="116">
        <v>17</v>
      </c>
      <c r="F308" s="116">
        <v>2</v>
      </c>
      <c r="G308" s="58">
        <v>7.8</v>
      </c>
      <c r="H308" s="58">
        <v>7.8</v>
      </c>
      <c r="I308" s="59">
        <f>+G308-H308</f>
        <v>0</v>
      </c>
      <c r="J308" s="66" t="s">
        <v>278</v>
      </c>
      <c r="K308" s="88"/>
      <c r="L308" s="92"/>
      <c r="M308" s="130"/>
      <c r="N308" s="130">
        <v>0</v>
      </c>
      <c r="O308" s="130">
        <v>0</v>
      </c>
      <c r="P308" s="88"/>
    </row>
    <row r="309" spans="1:17" ht="28.5" customHeight="1" x14ac:dyDescent="0.2">
      <c r="A309" s="116"/>
      <c r="B309" s="61" t="s">
        <v>26</v>
      </c>
      <c r="C309" s="116" t="s">
        <v>0</v>
      </c>
      <c r="D309" s="100"/>
      <c r="E309" s="116">
        <v>5</v>
      </c>
      <c r="F309" s="116">
        <v>2</v>
      </c>
      <c r="G309" s="58">
        <v>205.8</v>
      </c>
      <c r="H309" s="58">
        <v>37.9</v>
      </c>
      <c r="I309" s="59">
        <f>+G309-H309</f>
        <v>167.9</v>
      </c>
      <c r="J309" s="66" t="s">
        <v>278</v>
      </c>
      <c r="K309" s="88"/>
      <c r="L309" s="92"/>
      <c r="M309" s="130"/>
      <c r="N309" s="130">
        <v>0</v>
      </c>
      <c r="O309" s="130">
        <v>0</v>
      </c>
      <c r="P309" s="88"/>
    </row>
    <row r="310" spans="1:17" ht="27.75" customHeight="1" x14ac:dyDescent="0.2">
      <c r="A310" s="116"/>
      <c r="B310" s="61" t="s">
        <v>26</v>
      </c>
      <c r="C310" s="116" t="s">
        <v>0</v>
      </c>
      <c r="D310" s="100"/>
      <c r="E310" s="116">
        <v>4</v>
      </c>
      <c r="F310" s="116">
        <v>2</v>
      </c>
      <c r="G310" s="58">
        <v>551.1</v>
      </c>
      <c r="H310" s="58">
        <v>130</v>
      </c>
      <c r="I310" s="59">
        <f>+G310-H310</f>
        <v>421.1</v>
      </c>
      <c r="J310" s="66" t="s">
        <v>278</v>
      </c>
      <c r="K310" s="88"/>
      <c r="L310" s="92"/>
      <c r="M310" s="130"/>
      <c r="N310" s="130">
        <v>0</v>
      </c>
      <c r="O310" s="130">
        <v>0</v>
      </c>
      <c r="P310" s="88"/>
    </row>
    <row r="311" spans="1:17" ht="28.5" customHeight="1" x14ac:dyDescent="0.2">
      <c r="A311" s="116"/>
      <c r="B311" s="61" t="s">
        <v>26</v>
      </c>
      <c r="C311" s="116" t="s">
        <v>0</v>
      </c>
      <c r="D311" s="100"/>
      <c r="E311" s="116">
        <v>7</v>
      </c>
      <c r="F311" s="116">
        <v>2</v>
      </c>
      <c r="G311" s="58">
        <v>16.600000000000001</v>
      </c>
      <c r="H311" s="58">
        <v>16.600000000000001</v>
      </c>
      <c r="I311" s="59">
        <f>+G311-H311</f>
        <v>0</v>
      </c>
      <c r="J311" s="66" t="s">
        <v>278</v>
      </c>
      <c r="K311" s="88"/>
      <c r="L311" s="92"/>
      <c r="M311" s="130"/>
      <c r="N311" s="130">
        <v>0</v>
      </c>
      <c r="O311" s="130">
        <v>0</v>
      </c>
      <c r="P311" s="88"/>
    </row>
    <row r="312" spans="1:17" ht="32.25" customHeight="1" x14ac:dyDescent="0.2">
      <c r="A312" s="117"/>
      <c r="B312" s="62" t="s">
        <v>26</v>
      </c>
      <c r="C312" s="117" t="s">
        <v>0</v>
      </c>
      <c r="D312" s="101"/>
      <c r="E312" s="117">
        <v>18</v>
      </c>
      <c r="F312" s="117">
        <v>2</v>
      </c>
      <c r="G312" s="63">
        <v>475.1</v>
      </c>
      <c r="H312" s="63">
        <v>108</v>
      </c>
      <c r="I312" s="64">
        <f>+G312-H312</f>
        <v>367.1</v>
      </c>
      <c r="J312" s="85" t="s">
        <v>278</v>
      </c>
      <c r="K312" s="91"/>
      <c r="L312" s="93"/>
      <c r="M312" s="135"/>
      <c r="N312" s="135">
        <v>0</v>
      </c>
      <c r="O312" s="135">
        <v>0</v>
      </c>
      <c r="P312" s="91"/>
    </row>
    <row r="313" spans="1:17" ht="28.5" customHeight="1" x14ac:dyDescent="0.2">
      <c r="A313" s="150" t="s">
        <v>263</v>
      </c>
      <c r="B313" s="151"/>
      <c r="C313" s="151"/>
      <c r="D313" s="152"/>
      <c r="E313" s="5"/>
      <c r="F313" s="5"/>
      <c r="G313" s="14"/>
      <c r="H313" s="14"/>
      <c r="I313" s="15"/>
      <c r="J313" s="5"/>
      <c r="K313" s="5"/>
      <c r="L313" s="95"/>
      <c r="M313" s="96"/>
      <c r="N313" s="97">
        <f>SUM(N6:N312)/2</f>
        <v>499452000</v>
      </c>
      <c r="O313" s="97">
        <f>SUM(O6:O312)/2</f>
        <v>499452000</v>
      </c>
      <c r="P313" s="16"/>
      <c r="Q313" s="114">
        <f>SUM(Q6:Q312)</f>
        <v>499452000</v>
      </c>
    </row>
    <row r="314" spans="1:17" ht="21" customHeight="1" x14ac:dyDescent="0.2">
      <c r="A314" s="33"/>
      <c r="B314" s="35"/>
      <c r="C314" s="35"/>
      <c r="D314" s="106"/>
      <c r="E314" s="171" t="s">
        <v>264</v>
      </c>
      <c r="F314" s="171"/>
      <c r="G314" s="171"/>
      <c r="H314" s="171"/>
      <c r="I314" s="171"/>
      <c r="J314" s="171"/>
      <c r="K314" s="171"/>
      <c r="L314" s="171"/>
      <c r="M314" s="171"/>
      <c r="N314" s="98"/>
      <c r="O314" s="98"/>
      <c r="P314" s="34"/>
    </row>
    <row r="315" spans="1:17" ht="15.75" customHeight="1" x14ac:dyDescent="0.2">
      <c r="H315" s="170" t="s">
        <v>214</v>
      </c>
      <c r="I315" s="170"/>
      <c r="J315" s="170"/>
      <c r="K315" s="170"/>
      <c r="L315" s="170"/>
      <c r="M315" s="170"/>
      <c r="N315" s="170"/>
      <c r="O315" s="170"/>
      <c r="P315" s="170"/>
    </row>
    <row r="316" spans="1:17" x14ac:dyDescent="0.2">
      <c r="B316" s="18"/>
    </row>
    <row r="317" spans="1:17" s="129" customFormat="1" ht="27.75" customHeight="1" x14ac:dyDescent="0.2">
      <c r="A317" s="8"/>
      <c r="B317" s="1"/>
      <c r="C317" s="8"/>
      <c r="D317" s="107"/>
      <c r="E317" s="8"/>
      <c r="F317" s="8"/>
      <c r="G317" s="9"/>
      <c r="H317" s="9"/>
      <c r="I317" s="10"/>
      <c r="J317" s="11"/>
      <c r="K317" s="8"/>
      <c r="L317" s="90"/>
      <c r="M317" s="99"/>
      <c r="N317" s="90"/>
      <c r="O317" s="90"/>
      <c r="P317" s="12"/>
    </row>
    <row r="318" spans="1:17" ht="17.25" customHeight="1" x14ac:dyDescent="0.2"/>
    <row r="320" spans="1:17" ht="81" customHeight="1" x14ac:dyDescent="0.2"/>
    <row r="322" spans="1:16" ht="63" customHeight="1" x14ac:dyDescent="0.2"/>
    <row r="323" spans="1:16" s="129" customFormat="1" x14ac:dyDescent="0.2">
      <c r="A323" s="8"/>
      <c r="B323" s="1"/>
      <c r="C323" s="8"/>
      <c r="D323" s="107"/>
      <c r="E323" s="8"/>
      <c r="F323" s="8"/>
      <c r="G323" s="9"/>
      <c r="H323" s="9"/>
      <c r="I323" s="10"/>
      <c r="J323" s="11"/>
      <c r="K323" s="8"/>
      <c r="L323" s="90"/>
      <c r="M323" s="99"/>
      <c r="N323" s="90"/>
      <c r="O323" s="90"/>
      <c r="P323" s="12"/>
    </row>
    <row r="324" spans="1:16" ht="18" customHeight="1" x14ac:dyDescent="0.2"/>
    <row r="327" spans="1:16" ht="75.75" customHeight="1" x14ac:dyDescent="0.2"/>
    <row r="329" spans="1:16" ht="63.75" customHeight="1" x14ac:dyDescent="0.2"/>
    <row r="330" spans="1:16" s="129" customFormat="1" ht="18" customHeight="1" x14ac:dyDescent="0.2">
      <c r="A330" s="8"/>
      <c r="B330" s="1"/>
      <c r="C330" s="8"/>
      <c r="D330" s="107"/>
      <c r="E330" s="8"/>
      <c r="F330" s="8"/>
      <c r="G330" s="9"/>
      <c r="H330" s="9"/>
      <c r="I330" s="10"/>
      <c r="J330" s="11"/>
      <c r="K330" s="8"/>
      <c r="L330" s="90"/>
      <c r="M330" s="99"/>
      <c r="N330" s="90"/>
      <c r="O330" s="90"/>
      <c r="P330" s="12"/>
    </row>
    <row r="332" spans="1:16" ht="78.75" customHeight="1" x14ac:dyDescent="0.2"/>
    <row r="333" spans="1:16" ht="26.25" customHeight="1" x14ac:dyDescent="0.2"/>
    <row r="334" spans="1:16" s="129" customFormat="1" x14ac:dyDescent="0.2">
      <c r="A334" s="8"/>
      <c r="B334" s="1"/>
      <c r="C334" s="8"/>
      <c r="D334" s="107"/>
      <c r="E334" s="8"/>
      <c r="F334" s="8"/>
      <c r="G334" s="9"/>
      <c r="H334" s="9"/>
      <c r="I334" s="10"/>
      <c r="J334" s="11"/>
      <c r="K334" s="8"/>
      <c r="L334" s="90"/>
      <c r="M334" s="99"/>
      <c r="N334" s="90"/>
      <c r="O334" s="90"/>
      <c r="P334" s="12"/>
    </row>
    <row r="337" spans="1:16" s="129" customFormat="1" x14ac:dyDescent="0.2">
      <c r="A337" s="8"/>
      <c r="B337" s="1"/>
      <c r="C337" s="8"/>
      <c r="D337" s="107"/>
      <c r="E337" s="8"/>
      <c r="F337" s="8"/>
      <c r="G337" s="9"/>
      <c r="H337" s="9"/>
      <c r="I337" s="10"/>
      <c r="J337" s="11"/>
      <c r="K337" s="8"/>
      <c r="L337" s="90"/>
      <c r="M337" s="99"/>
      <c r="N337" s="90"/>
      <c r="O337" s="90"/>
      <c r="P337" s="12"/>
    </row>
    <row r="340" spans="1:16" s="129" customFormat="1" ht="15" customHeight="1" x14ac:dyDescent="0.2">
      <c r="A340" s="8"/>
      <c r="B340" s="1"/>
      <c r="C340" s="8"/>
      <c r="D340" s="107"/>
      <c r="E340" s="8"/>
      <c r="F340" s="8"/>
      <c r="G340" s="9"/>
      <c r="H340" s="9"/>
      <c r="I340" s="10"/>
      <c r="J340" s="11"/>
      <c r="K340" s="8"/>
      <c r="L340" s="90"/>
      <c r="M340" s="99"/>
      <c r="N340" s="90"/>
      <c r="O340" s="90"/>
      <c r="P340" s="12"/>
    </row>
    <row r="344" spans="1:16" s="129" customFormat="1" ht="17.25" customHeight="1" x14ac:dyDescent="0.2">
      <c r="A344" s="8"/>
      <c r="B344" s="1"/>
      <c r="C344" s="8"/>
      <c r="D344" s="107"/>
      <c r="E344" s="8"/>
      <c r="F344" s="8"/>
      <c r="G344" s="9"/>
      <c r="H344" s="9"/>
      <c r="I344" s="10"/>
      <c r="J344" s="11"/>
      <c r="K344" s="8"/>
      <c r="L344" s="90"/>
      <c r="M344" s="99"/>
      <c r="N344" s="90"/>
      <c r="O344" s="90"/>
      <c r="P344" s="12"/>
    </row>
    <row r="346" spans="1:16" ht="23.25" customHeight="1" x14ac:dyDescent="0.2"/>
    <row r="351" spans="1:16" s="17" customFormat="1" ht="25.5" customHeight="1" x14ac:dyDescent="0.2">
      <c r="A351" s="8"/>
      <c r="B351" s="1"/>
      <c r="C351" s="8"/>
      <c r="D351" s="107"/>
      <c r="E351" s="8"/>
      <c r="F351" s="8"/>
      <c r="G351" s="9"/>
      <c r="H351" s="9"/>
      <c r="I351" s="10"/>
      <c r="J351" s="11"/>
      <c r="K351" s="8"/>
      <c r="L351" s="90"/>
      <c r="M351" s="99"/>
      <c r="N351" s="90"/>
      <c r="O351" s="90"/>
      <c r="P351" s="12"/>
    </row>
    <row r="352" spans="1:16" s="17" customFormat="1" x14ac:dyDescent="0.2">
      <c r="A352" s="8"/>
      <c r="B352" s="1"/>
      <c r="C352" s="8"/>
      <c r="D352" s="107"/>
      <c r="E352" s="8"/>
      <c r="F352" s="8"/>
      <c r="G352" s="9"/>
      <c r="H352" s="9"/>
      <c r="I352" s="10"/>
      <c r="J352" s="11"/>
      <c r="K352" s="8"/>
      <c r="L352" s="90"/>
      <c r="M352" s="99"/>
      <c r="N352" s="90"/>
      <c r="O352" s="90"/>
      <c r="P352" s="12"/>
    </row>
  </sheetData>
  <mergeCells count="34">
    <mergeCell ref="O3:O4"/>
    <mergeCell ref="H315:P315"/>
    <mergeCell ref="P266:P268"/>
    <mergeCell ref="P271:P272"/>
    <mergeCell ref="E314:M314"/>
    <mergeCell ref="A1:P1"/>
    <mergeCell ref="A2:P2"/>
    <mergeCell ref="G3:G4"/>
    <mergeCell ref="H3:H4"/>
    <mergeCell ref="I3:I4"/>
    <mergeCell ref="B3:B4"/>
    <mergeCell ref="A3:A4"/>
    <mergeCell ref="C3:C4"/>
    <mergeCell ref="E3:F3"/>
    <mergeCell ref="D3:D4"/>
    <mergeCell ref="L3:L4"/>
    <mergeCell ref="P3:P4"/>
    <mergeCell ref="N3:N4"/>
    <mergeCell ref="J3:J4"/>
    <mergeCell ref="M3:M4"/>
    <mergeCell ref="K3:K4"/>
    <mergeCell ref="A313:D313"/>
    <mergeCell ref="P8:P10"/>
    <mergeCell ref="P162:P170"/>
    <mergeCell ref="P216:P217"/>
    <mergeCell ref="P105:P113"/>
    <mergeCell ref="P120:P131"/>
    <mergeCell ref="P144:P146"/>
    <mergeCell ref="P190:P193"/>
    <mergeCell ref="P54:P58"/>
    <mergeCell ref="P77:P84"/>
    <mergeCell ref="P71:P76"/>
    <mergeCell ref="P68:P70"/>
    <mergeCell ref="P93:P96"/>
  </mergeCells>
  <pageMargins left="0.19685039370078741" right="0.11811023622047245" top="0.19685039370078741" bottom="0.19685039370078741" header="0.19685039370078741" footer="0.19685039370078741"/>
  <pageSetup paperSize="9" orientation="landscape" verticalDpi="300" r:id="rId1"/>
  <headerFooter>
    <oddFooter>Page &amp;P</oddFooter>
  </headerFooter>
  <ignoredErrors>
    <ignoredError sqref="N10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topLeftCell="A7" zoomScale="120" zoomScaleNormal="120" zoomScaleSheetLayoutView="120" workbookViewId="0">
      <selection activeCell="Q51" sqref="Q51"/>
    </sheetView>
  </sheetViews>
  <sheetFormatPr defaultRowHeight="12.75" x14ac:dyDescent="0.2"/>
  <cols>
    <col min="1" max="1" width="4.140625" customWidth="1"/>
    <col min="2" max="2" width="26.28515625" customWidth="1"/>
    <col min="8" max="8" width="10.28515625" bestFit="1" customWidth="1"/>
    <col min="9" max="9" width="10.42578125" customWidth="1"/>
    <col min="10" max="10" width="30.28515625" customWidth="1"/>
  </cols>
  <sheetData>
    <row r="1" spans="1:15" ht="45" customHeight="1" x14ac:dyDescent="0.2">
      <c r="A1" s="172" t="s">
        <v>281</v>
      </c>
      <c r="B1" s="172"/>
      <c r="C1" s="172"/>
      <c r="D1" s="172"/>
      <c r="E1" s="172"/>
      <c r="F1" s="172"/>
      <c r="G1" s="172"/>
      <c r="H1" s="172"/>
      <c r="I1" s="172"/>
      <c r="J1" s="172"/>
      <c r="K1" s="172"/>
      <c r="L1" s="172"/>
    </row>
    <row r="2" spans="1:15" ht="16.5" customHeight="1" x14ac:dyDescent="0.2">
      <c r="A2" s="173" t="s">
        <v>250</v>
      </c>
      <c r="B2" s="173"/>
      <c r="C2" s="173"/>
      <c r="D2" s="173"/>
      <c r="E2" s="173"/>
      <c r="F2" s="173"/>
      <c r="G2" s="173"/>
      <c r="H2" s="173"/>
      <c r="I2" s="173"/>
      <c r="J2" s="173"/>
      <c r="K2" s="173"/>
      <c r="L2" s="173"/>
    </row>
    <row r="3" spans="1:15" ht="63" customHeight="1" x14ac:dyDescent="0.2">
      <c r="A3" s="36" t="s">
        <v>215</v>
      </c>
      <c r="B3" s="36" t="s">
        <v>216</v>
      </c>
      <c r="C3" s="36" t="s">
        <v>217</v>
      </c>
      <c r="D3" s="36" t="s">
        <v>218</v>
      </c>
      <c r="E3" s="36" t="s">
        <v>219</v>
      </c>
      <c r="F3" s="36" t="s">
        <v>220</v>
      </c>
      <c r="G3" s="36" t="s">
        <v>221</v>
      </c>
      <c r="H3" s="36" t="s">
        <v>222</v>
      </c>
      <c r="I3" s="36" t="s">
        <v>223</v>
      </c>
      <c r="J3" s="36" t="s">
        <v>224</v>
      </c>
      <c r="K3" s="36" t="s">
        <v>225</v>
      </c>
      <c r="L3" s="36" t="s">
        <v>226</v>
      </c>
    </row>
    <row r="4" spans="1:15" ht="15" x14ac:dyDescent="0.2">
      <c r="A4" s="37">
        <v>1</v>
      </c>
      <c r="B4" s="37">
        <v>2</v>
      </c>
      <c r="C4" s="37">
        <v>3</v>
      </c>
      <c r="D4" s="37">
        <v>4</v>
      </c>
      <c r="E4" s="37">
        <v>5</v>
      </c>
      <c r="F4" s="37">
        <v>6</v>
      </c>
      <c r="G4" s="37">
        <v>7</v>
      </c>
      <c r="H4" s="37">
        <v>8</v>
      </c>
      <c r="I4" s="38" t="s">
        <v>227</v>
      </c>
      <c r="J4" s="37">
        <v>10</v>
      </c>
      <c r="K4" s="37">
        <v>11</v>
      </c>
      <c r="L4" s="37">
        <v>12</v>
      </c>
    </row>
    <row r="5" spans="1:15" ht="30.75" customHeight="1" x14ac:dyDescent="0.25">
      <c r="A5" s="19">
        <v>1</v>
      </c>
      <c r="B5" s="20" t="s">
        <v>35</v>
      </c>
      <c r="C5" s="40"/>
      <c r="D5" s="40"/>
      <c r="E5" s="40"/>
      <c r="F5" s="40"/>
      <c r="G5" s="40"/>
      <c r="H5" s="40"/>
      <c r="I5" s="40"/>
      <c r="J5" s="40"/>
      <c r="K5" s="40"/>
      <c r="L5" s="40"/>
    </row>
    <row r="6" spans="1:15" ht="48" customHeight="1" x14ac:dyDescent="0.25">
      <c r="A6" s="41"/>
      <c r="B6" s="24" t="s">
        <v>26</v>
      </c>
      <c r="C6" s="29">
        <v>46</v>
      </c>
      <c r="D6" s="29">
        <v>2</v>
      </c>
      <c r="E6" s="49">
        <v>192</v>
      </c>
      <c r="F6" s="49">
        <v>35</v>
      </c>
      <c r="G6" s="25">
        <v>654.20000000000005</v>
      </c>
      <c r="H6" s="25">
        <v>2.5</v>
      </c>
      <c r="I6" s="26">
        <f>+G6-H6</f>
        <v>651.70000000000005</v>
      </c>
      <c r="J6" s="32" t="s">
        <v>232</v>
      </c>
      <c r="K6" s="41"/>
      <c r="L6" s="41"/>
      <c r="M6" s="87">
        <f>H6</f>
        <v>2.5</v>
      </c>
    </row>
    <row r="7" spans="1:15" ht="28.5" customHeight="1" x14ac:dyDescent="0.25">
      <c r="A7" s="19">
        <v>2</v>
      </c>
      <c r="B7" s="20" t="s">
        <v>42</v>
      </c>
      <c r="C7" s="47"/>
      <c r="D7" s="47"/>
      <c r="E7" s="50"/>
      <c r="F7" s="50"/>
      <c r="G7" s="47"/>
      <c r="H7" s="47"/>
      <c r="I7" s="47"/>
      <c r="J7" s="40"/>
      <c r="K7" s="40"/>
      <c r="L7" s="40"/>
    </row>
    <row r="8" spans="1:15" ht="48" customHeight="1" x14ac:dyDescent="0.25">
      <c r="A8" s="41"/>
      <c r="B8" s="24" t="s">
        <v>40</v>
      </c>
      <c r="C8" s="29">
        <v>50</v>
      </c>
      <c r="D8" s="29">
        <v>1</v>
      </c>
      <c r="E8" s="49">
        <v>344</v>
      </c>
      <c r="F8" s="49">
        <v>28</v>
      </c>
      <c r="G8" s="25">
        <v>653.9</v>
      </c>
      <c r="H8" s="25">
        <v>6.7</v>
      </c>
      <c r="I8" s="26">
        <f>+G8-H8</f>
        <v>647.19999999999993</v>
      </c>
      <c r="J8" s="32" t="s">
        <v>248</v>
      </c>
      <c r="K8" s="41"/>
      <c r="L8" s="41"/>
      <c r="N8" s="87">
        <f>H8</f>
        <v>6.7</v>
      </c>
    </row>
    <row r="9" spans="1:15" ht="18" customHeight="1" x14ac:dyDescent="0.25">
      <c r="A9" s="19">
        <v>3</v>
      </c>
      <c r="B9" s="20" t="s">
        <v>44</v>
      </c>
      <c r="C9" s="47"/>
      <c r="D9" s="47"/>
      <c r="E9" s="50"/>
      <c r="F9" s="50"/>
      <c r="G9" s="47"/>
      <c r="H9" s="47"/>
      <c r="I9" s="47"/>
      <c r="J9" s="40"/>
      <c r="K9" s="40"/>
      <c r="L9" s="40"/>
    </row>
    <row r="10" spans="1:15" ht="44.25" customHeight="1" x14ac:dyDescent="0.25">
      <c r="A10" s="41"/>
      <c r="B10" s="24" t="s">
        <v>40</v>
      </c>
      <c r="C10" s="29">
        <v>49</v>
      </c>
      <c r="D10" s="29">
        <v>1</v>
      </c>
      <c r="E10" s="49">
        <v>366</v>
      </c>
      <c r="F10" s="49">
        <v>28</v>
      </c>
      <c r="G10" s="25">
        <v>1522.5</v>
      </c>
      <c r="H10" s="25">
        <v>11.6</v>
      </c>
      <c r="I10" s="26">
        <f>+G10-H10</f>
        <v>1510.9</v>
      </c>
      <c r="J10" s="32" t="s">
        <v>249</v>
      </c>
      <c r="K10" s="41"/>
      <c r="L10" s="41"/>
      <c r="N10" s="87">
        <f>H10</f>
        <v>11.6</v>
      </c>
    </row>
    <row r="11" spans="1:15" ht="28.5" customHeight="1" x14ac:dyDescent="0.25">
      <c r="A11" s="19">
        <v>4</v>
      </c>
      <c r="B11" s="20" t="s">
        <v>45</v>
      </c>
      <c r="C11" s="47"/>
      <c r="D11" s="47"/>
      <c r="E11" s="50"/>
      <c r="F11" s="50"/>
      <c r="G11" s="47"/>
      <c r="H11" s="47"/>
      <c r="I11" s="47"/>
      <c r="J11" s="40"/>
      <c r="K11" s="40"/>
      <c r="L11" s="40"/>
    </row>
    <row r="12" spans="1:15" ht="78.75" customHeight="1" x14ac:dyDescent="0.25">
      <c r="A12" s="41"/>
      <c r="B12" s="24" t="s">
        <v>17</v>
      </c>
      <c r="C12" s="29">
        <v>44</v>
      </c>
      <c r="D12" s="29">
        <v>1</v>
      </c>
      <c r="E12" s="49">
        <v>311</v>
      </c>
      <c r="F12" s="49">
        <v>28</v>
      </c>
      <c r="G12" s="25">
        <v>867.9</v>
      </c>
      <c r="H12" s="25">
        <v>47.9</v>
      </c>
      <c r="I12" s="26">
        <f>+G12-H12</f>
        <v>820</v>
      </c>
      <c r="J12" s="32" t="s">
        <v>233</v>
      </c>
      <c r="K12" s="41"/>
      <c r="L12" s="41"/>
      <c r="O12" s="87">
        <f>H12</f>
        <v>47.9</v>
      </c>
    </row>
    <row r="13" spans="1:15" ht="30" customHeight="1" x14ac:dyDescent="0.2">
      <c r="A13" s="19">
        <v>5</v>
      </c>
      <c r="B13" s="20" t="s">
        <v>54</v>
      </c>
      <c r="C13" s="47"/>
      <c r="D13" s="47"/>
      <c r="E13" s="50"/>
      <c r="F13" s="51"/>
      <c r="G13" s="48"/>
      <c r="H13" s="48"/>
      <c r="I13" s="47"/>
      <c r="J13" s="42"/>
      <c r="K13" s="42"/>
      <c r="L13" s="42"/>
    </row>
    <row r="14" spans="1:15" ht="48.75" customHeight="1" x14ac:dyDescent="0.2">
      <c r="A14" s="43"/>
      <c r="B14" s="24" t="s">
        <v>40</v>
      </c>
      <c r="C14" s="29">
        <v>31</v>
      </c>
      <c r="D14" s="29">
        <v>1</v>
      </c>
      <c r="E14" s="49">
        <v>164</v>
      </c>
      <c r="F14" s="52">
        <v>27</v>
      </c>
      <c r="G14" s="25">
        <v>862.5</v>
      </c>
      <c r="H14" s="25">
        <v>91</v>
      </c>
      <c r="I14" s="26">
        <f>+G14-H14</f>
        <v>771.5</v>
      </c>
      <c r="J14" s="32" t="s">
        <v>279</v>
      </c>
      <c r="K14" s="43"/>
      <c r="L14" s="43"/>
      <c r="N14" s="87">
        <f>H14</f>
        <v>91</v>
      </c>
    </row>
    <row r="15" spans="1:15" ht="21.75" customHeight="1" x14ac:dyDescent="0.2">
      <c r="A15" s="19">
        <v>6</v>
      </c>
      <c r="B15" s="20" t="s">
        <v>284</v>
      </c>
      <c r="C15" s="47"/>
      <c r="D15" s="47"/>
      <c r="E15" s="50"/>
      <c r="F15" s="51"/>
      <c r="G15" s="48"/>
      <c r="H15" s="48"/>
      <c r="I15" s="47"/>
      <c r="J15" s="42"/>
      <c r="K15" s="42"/>
      <c r="L15" s="42"/>
    </row>
    <row r="16" spans="1:15" ht="63.75" x14ac:dyDescent="0.2">
      <c r="A16" s="44"/>
      <c r="B16" s="23" t="s">
        <v>17</v>
      </c>
      <c r="C16" s="27">
        <v>30</v>
      </c>
      <c r="D16" s="27">
        <v>1</v>
      </c>
      <c r="E16" s="53">
        <v>162</v>
      </c>
      <c r="F16" s="53">
        <v>27</v>
      </c>
      <c r="G16" s="21">
        <v>1045.5</v>
      </c>
      <c r="H16" s="21">
        <v>5.8</v>
      </c>
      <c r="I16" s="22">
        <v>1039.7</v>
      </c>
      <c r="J16" s="31" t="s">
        <v>285</v>
      </c>
      <c r="K16" s="44"/>
      <c r="L16" s="44"/>
      <c r="O16" s="87">
        <f>H16</f>
        <v>5.8</v>
      </c>
    </row>
    <row r="17" spans="1:15" ht="42.75" customHeight="1" x14ac:dyDescent="0.2">
      <c r="A17" s="43"/>
      <c r="B17" s="24" t="s">
        <v>26</v>
      </c>
      <c r="C17" s="29">
        <v>40</v>
      </c>
      <c r="D17" s="29">
        <v>2</v>
      </c>
      <c r="E17" s="49">
        <v>177</v>
      </c>
      <c r="F17" s="49">
        <v>35</v>
      </c>
      <c r="G17" s="25">
        <v>1472.6</v>
      </c>
      <c r="H17" s="25">
        <v>53.5</v>
      </c>
      <c r="I17" s="26">
        <f>+G17-H17</f>
        <v>1419.1</v>
      </c>
      <c r="J17" s="32" t="s">
        <v>234</v>
      </c>
      <c r="K17" s="43"/>
      <c r="L17" s="43"/>
      <c r="M17" s="87">
        <f>H17</f>
        <v>53.5</v>
      </c>
    </row>
    <row r="18" spans="1:15" ht="25.5" x14ac:dyDescent="0.2">
      <c r="A18" s="19">
        <v>7</v>
      </c>
      <c r="B18" s="20" t="s">
        <v>69</v>
      </c>
      <c r="C18" s="47"/>
      <c r="D18" s="47"/>
      <c r="E18" s="50"/>
      <c r="F18" s="50"/>
      <c r="G18" s="47"/>
      <c r="H18" s="47"/>
      <c r="I18" s="47"/>
      <c r="J18" s="42"/>
      <c r="K18" s="42"/>
      <c r="L18" s="42"/>
    </row>
    <row r="19" spans="1:15" ht="42" customHeight="1" x14ac:dyDescent="0.2">
      <c r="A19" s="43"/>
      <c r="B19" s="24" t="s">
        <v>40</v>
      </c>
      <c r="C19" s="29">
        <v>27</v>
      </c>
      <c r="D19" s="29">
        <v>1</v>
      </c>
      <c r="E19" s="49">
        <v>150</v>
      </c>
      <c r="F19" s="49">
        <v>27</v>
      </c>
      <c r="G19" s="25">
        <v>491.2</v>
      </c>
      <c r="H19" s="25">
        <v>118.8</v>
      </c>
      <c r="I19" s="26">
        <f>+G19-H19</f>
        <v>372.4</v>
      </c>
      <c r="J19" s="32" t="s">
        <v>235</v>
      </c>
      <c r="K19" s="43"/>
      <c r="L19" s="43"/>
      <c r="N19" s="87">
        <f>H19</f>
        <v>118.8</v>
      </c>
    </row>
    <row r="20" spans="1:15" ht="19.5" customHeight="1" x14ac:dyDescent="0.2">
      <c r="A20" s="19">
        <v>8</v>
      </c>
      <c r="B20" s="86" t="s">
        <v>256</v>
      </c>
      <c r="C20" s="47"/>
      <c r="D20" s="47"/>
      <c r="E20" s="50"/>
      <c r="F20" s="50"/>
      <c r="G20" s="47"/>
      <c r="H20" s="47"/>
      <c r="I20" s="47"/>
      <c r="J20" s="42"/>
      <c r="K20" s="42"/>
      <c r="L20" s="42"/>
    </row>
    <row r="21" spans="1:15" ht="70.5" customHeight="1" x14ac:dyDescent="0.2">
      <c r="A21" s="43"/>
      <c r="B21" s="24" t="s">
        <v>17</v>
      </c>
      <c r="C21" s="29">
        <v>25</v>
      </c>
      <c r="D21" s="29">
        <v>1</v>
      </c>
      <c r="E21" s="49">
        <v>143</v>
      </c>
      <c r="F21" s="49">
        <v>27</v>
      </c>
      <c r="G21" s="25">
        <v>1384.4</v>
      </c>
      <c r="H21" s="25">
        <v>3.9</v>
      </c>
      <c r="I21" s="26">
        <f>+G21-H21</f>
        <v>1380.5</v>
      </c>
      <c r="J21" s="32" t="s">
        <v>236</v>
      </c>
      <c r="K21" s="43"/>
      <c r="L21" s="43"/>
      <c r="O21" s="87">
        <f>H21</f>
        <v>3.9</v>
      </c>
    </row>
    <row r="22" spans="1:15" ht="28.5" customHeight="1" x14ac:dyDescent="0.2">
      <c r="A22" s="28">
        <v>9</v>
      </c>
      <c r="B22" s="30" t="s">
        <v>76</v>
      </c>
      <c r="C22" s="47"/>
      <c r="D22" s="47"/>
      <c r="E22" s="50"/>
      <c r="F22" s="50"/>
      <c r="G22" s="47"/>
      <c r="H22" s="47"/>
      <c r="I22" s="47"/>
      <c r="J22" s="42"/>
      <c r="K22" s="42"/>
      <c r="L22" s="42"/>
    </row>
    <row r="23" spans="1:15" ht="40.5" customHeight="1" x14ac:dyDescent="0.2">
      <c r="A23" s="44"/>
      <c r="B23" s="23" t="s">
        <v>17</v>
      </c>
      <c r="C23" s="27">
        <v>40</v>
      </c>
      <c r="D23" s="27">
        <v>1</v>
      </c>
      <c r="E23" s="53">
        <v>309</v>
      </c>
      <c r="F23" s="53">
        <v>28</v>
      </c>
      <c r="G23" s="21">
        <v>979.7</v>
      </c>
      <c r="H23" s="21">
        <v>53.2</v>
      </c>
      <c r="I23" s="22">
        <f>+G23-H23</f>
        <v>926.5</v>
      </c>
      <c r="J23" s="31" t="s">
        <v>237</v>
      </c>
      <c r="K23" s="44"/>
      <c r="L23" s="44"/>
      <c r="O23" s="87">
        <f>H23</f>
        <v>53.2</v>
      </c>
    </row>
    <row r="24" spans="1:15" ht="40.5" customHeight="1" x14ac:dyDescent="0.2">
      <c r="A24" s="44"/>
      <c r="B24" s="23" t="s">
        <v>40</v>
      </c>
      <c r="C24" s="27">
        <v>22</v>
      </c>
      <c r="D24" s="27">
        <v>1</v>
      </c>
      <c r="E24" s="53">
        <v>133</v>
      </c>
      <c r="F24" s="53">
        <v>27</v>
      </c>
      <c r="G24" s="21">
        <v>2237.1999999999998</v>
      </c>
      <c r="H24" s="21">
        <v>102.2</v>
      </c>
      <c r="I24" s="22">
        <f>+G24-H24</f>
        <v>2135</v>
      </c>
      <c r="J24" s="31" t="s">
        <v>238</v>
      </c>
      <c r="K24" s="44"/>
      <c r="L24" s="44"/>
      <c r="N24" s="87">
        <f>H24</f>
        <v>102.2</v>
      </c>
    </row>
    <row r="25" spans="1:15" ht="44.25" customHeight="1" x14ac:dyDescent="0.2">
      <c r="A25" s="44"/>
      <c r="B25" s="23" t="s">
        <v>40</v>
      </c>
      <c r="C25" s="27">
        <v>28</v>
      </c>
      <c r="D25" s="27">
        <v>1</v>
      </c>
      <c r="E25" s="53">
        <v>149</v>
      </c>
      <c r="F25" s="53">
        <v>27</v>
      </c>
      <c r="G25" s="21">
        <v>453.2</v>
      </c>
      <c r="H25" s="21">
        <v>39.5</v>
      </c>
      <c r="I25" s="22">
        <f>+G25-H25</f>
        <v>413.7</v>
      </c>
      <c r="J25" s="31" t="s">
        <v>239</v>
      </c>
      <c r="K25" s="44"/>
      <c r="L25" s="44"/>
      <c r="N25" s="87">
        <f>H25</f>
        <v>39.5</v>
      </c>
    </row>
    <row r="26" spans="1:15" ht="42.75" customHeight="1" x14ac:dyDescent="0.2">
      <c r="A26" s="43"/>
      <c r="B26" s="24" t="s">
        <v>40</v>
      </c>
      <c r="C26" s="29">
        <v>43</v>
      </c>
      <c r="D26" s="29">
        <v>1</v>
      </c>
      <c r="E26" s="49">
        <v>312</v>
      </c>
      <c r="F26" s="49">
        <v>28</v>
      </c>
      <c r="G26" s="25">
        <v>408.7</v>
      </c>
      <c r="H26" s="25">
        <v>8.4</v>
      </c>
      <c r="I26" s="26">
        <f>+G26-H26</f>
        <v>400.3</v>
      </c>
      <c r="J26" s="32" t="s">
        <v>240</v>
      </c>
      <c r="K26" s="43"/>
      <c r="L26" s="43"/>
      <c r="N26" s="87">
        <f>H26</f>
        <v>8.4</v>
      </c>
    </row>
    <row r="27" spans="1:15" ht="17.25" customHeight="1" x14ac:dyDescent="0.2">
      <c r="A27" s="19">
        <v>10</v>
      </c>
      <c r="B27" s="46" t="s">
        <v>228</v>
      </c>
      <c r="C27" s="47"/>
      <c r="D27" s="47"/>
      <c r="E27" s="50"/>
      <c r="F27" s="50"/>
      <c r="G27" s="47"/>
      <c r="H27" s="47"/>
      <c r="I27" s="47"/>
      <c r="J27" s="42"/>
      <c r="K27" s="42"/>
      <c r="L27" s="42"/>
    </row>
    <row r="28" spans="1:15" ht="66.75" customHeight="1" x14ac:dyDescent="0.2">
      <c r="A28" s="43"/>
      <c r="B28" s="24" t="s">
        <v>17</v>
      </c>
      <c r="C28" s="29">
        <v>19</v>
      </c>
      <c r="D28" s="29">
        <v>1</v>
      </c>
      <c r="E28" s="49">
        <v>122</v>
      </c>
      <c r="F28" s="49">
        <v>27</v>
      </c>
      <c r="G28" s="25">
        <v>671.1</v>
      </c>
      <c r="H28" s="25">
        <v>32.700000000000003</v>
      </c>
      <c r="I28" s="26">
        <f>+G28-H28</f>
        <v>638.4</v>
      </c>
      <c r="J28" s="32" t="s">
        <v>241</v>
      </c>
      <c r="K28" s="43"/>
      <c r="L28" s="43"/>
      <c r="O28" s="87">
        <f>H28</f>
        <v>32.700000000000003</v>
      </c>
    </row>
    <row r="29" spans="1:15" ht="27" customHeight="1" x14ac:dyDescent="0.2">
      <c r="A29" s="19">
        <v>11</v>
      </c>
      <c r="B29" s="115" t="s">
        <v>282</v>
      </c>
      <c r="C29" s="47"/>
      <c r="D29" s="47"/>
      <c r="E29" s="50"/>
      <c r="F29" s="50"/>
      <c r="G29" s="47"/>
      <c r="H29" s="47"/>
      <c r="I29" s="47"/>
      <c r="J29" s="42"/>
      <c r="K29" s="42"/>
      <c r="L29" s="42"/>
    </row>
    <row r="30" spans="1:15" ht="69" customHeight="1" x14ac:dyDescent="0.2">
      <c r="A30" s="43"/>
      <c r="B30" s="24" t="s">
        <v>17</v>
      </c>
      <c r="C30" s="29">
        <v>17</v>
      </c>
      <c r="D30" s="29">
        <v>1</v>
      </c>
      <c r="E30" s="49">
        <v>123</v>
      </c>
      <c r="F30" s="49">
        <v>27</v>
      </c>
      <c r="G30" s="25">
        <v>2307</v>
      </c>
      <c r="H30" s="25">
        <v>86.5</v>
      </c>
      <c r="I30" s="26">
        <f>+G30-H30</f>
        <v>2220.5</v>
      </c>
      <c r="J30" s="32" t="s">
        <v>242</v>
      </c>
      <c r="K30" s="43"/>
      <c r="L30" s="43"/>
      <c r="O30" s="87">
        <f>H30</f>
        <v>86.5</v>
      </c>
    </row>
    <row r="31" spans="1:15" ht="16.5" customHeight="1" x14ac:dyDescent="0.2">
      <c r="A31" s="19">
        <v>12</v>
      </c>
      <c r="B31" s="20" t="s">
        <v>97</v>
      </c>
      <c r="C31" s="47"/>
      <c r="D31" s="47"/>
      <c r="E31" s="50"/>
      <c r="F31" s="50"/>
      <c r="G31" s="47"/>
      <c r="H31" s="47"/>
      <c r="I31" s="47"/>
      <c r="J31" s="42"/>
      <c r="K31" s="42"/>
      <c r="L31" s="42"/>
    </row>
    <row r="32" spans="1:15" ht="70.5" customHeight="1" x14ac:dyDescent="0.2">
      <c r="A32" s="43"/>
      <c r="B32" s="24" t="s">
        <v>17</v>
      </c>
      <c r="C32" s="29">
        <v>3</v>
      </c>
      <c r="D32" s="29">
        <v>1</v>
      </c>
      <c r="E32" s="49">
        <v>84</v>
      </c>
      <c r="F32" s="49">
        <v>27</v>
      </c>
      <c r="G32" s="25">
        <v>1521.6</v>
      </c>
      <c r="H32" s="25">
        <v>61.9</v>
      </c>
      <c r="I32" s="26">
        <f>+G32-H32</f>
        <v>1459.6999999999998</v>
      </c>
      <c r="J32" s="32" t="s">
        <v>243</v>
      </c>
      <c r="K32" s="43"/>
      <c r="L32" s="43"/>
      <c r="O32" s="87">
        <f>H32</f>
        <v>61.9</v>
      </c>
    </row>
    <row r="33" spans="1:15" ht="28.5" customHeight="1" x14ac:dyDescent="0.2">
      <c r="A33" s="19">
        <v>13</v>
      </c>
      <c r="B33" s="20" t="s">
        <v>102</v>
      </c>
      <c r="C33" s="47"/>
      <c r="D33" s="47"/>
      <c r="E33" s="50"/>
      <c r="F33" s="50"/>
      <c r="G33" s="47"/>
      <c r="H33" s="47"/>
      <c r="I33" s="47"/>
      <c r="J33" s="42"/>
      <c r="K33" s="42"/>
      <c r="L33" s="42"/>
    </row>
    <row r="34" spans="1:15" ht="68.25" customHeight="1" x14ac:dyDescent="0.2">
      <c r="A34" s="43"/>
      <c r="B34" s="24" t="s">
        <v>17</v>
      </c>
      <c r="C34" s="29">
        <v>7</v>
      </c>
      <c r="D34" s="29">
        <v>1</v>
      </c>
      <c r="E34" s="49">
        <v>94</v>
      </c>
      <c r="F34" s="49">
        <v>27</v>
      </c>
      <c r="G34" s="25">
        <v>971.2</v>
      </c>
      <c r="H34" s="25">
        <v>19</v>
      </c>
      <c r="I34" s="26">
        <f>+G34-H34</f>
        <v>952.2</v>
      </c>
      <c r="J34" s="32" t="s">
        <v>244</v>
      </c>
      <c r="K34" s="43"/>
      <c r="L34" s="43"/>
      <c r="O34" s="87">
        <f>H34</f>
        <v>19</v>
      </c>
    </row>
    <row r="35" spans="1:15" ht="38.25" customHeight="1" x14ac:dyDescent="0.2">
      <c r="A35" s="19">
        <v>14</v>
      </c>
      <c r="B35" s="115" t="s">
        <v>283</v>
      </c>
      <c r="C35" s="47"/>
      <c r="D35" s="47"/>
      <c r="E35" s="50"/>
      <c r="F35" s="50"/>
      <c r="G35" s="47"/>
      <c r="H35" s="47"/>
      <c r="I35" s="47"/>
      <c r="J35" s="42"/>
      <c r="K35" s="42"/>
      <c r="L35" s="42"/>
    </row>
    <row r="36" spans="1:15" ht="69.75" customHeight="1" x14ac:dyDescent="0.2">
      <c r="A36" s="43"/>
      <c r="B36" s="24" t="s">
        <v>17</v>
      </c>
      <c r="C36" s="29">
        <v>54</v>
      </c>
      <c r="D36" s="29">
        <v>2</v>
      </c>
      <c r="E36" s="49">
        <v>314</v>
      </c>
      <c r="F36" s="49">
        <v>36</v>
      </c>
      <c r="G36" s="25">
        <v>1090.5</v>
      </c>
      <c r="H36" s="25">
        <v>51.3</v>
      </c>
      <c r="I36" s="26">
        <f>+G36-H36</f>
        <v>1039.2</v>
      </c>
      <c r="J36" s="32" t="s">
        <v>245</v>
      </c>
      <c r="K36" s="43"/>
      <c r="L36" s="43"/>
      <c r="O36" s="87">
        <f>H36</f>
        <v>51.3</v>
      </c>
    </row>
    <row r="37" spans="1:15" ht="17.25" customHeight="1" x14ac:dyDescent="0.2">
      <c r="A37" s="28">
        <v>15</v>
      </c>
      <c r="B37" s="45" t="s">
        <v>230</v>
      </c>
      <c r="C37" s="47"/>
      <c r="D37" s="47"/>
      <c r="E37" s="50"/>
      <c r="F37" s="50"/>
      <c r="G37" s="47"/>
      <c r="H37" s="47"/>
      <c r="I37" s="47"/>
      <c r="J37" s="42"/>
      <c r="K37" s="42"/>
      <c r="L37" s="42"/>
      <c r="M37" s="13" t="s">
        <v>229</v>
      </c>
    </row>
    <row r="38" spans="1:15" ht="68.25" customHeight="1" x14ac:dyDescent="0.2">
      <c r="A38" s="43"/>
      <c r="B38" s="24" t="s">
        <v>17</v>
      </c>
      <c r="C38" s="29">
        <v>59</v>
      </c>
      <c r="D38" s="29">
        <v>2</v>
      </c>
      <c r="E38" s="49">
        <v>320</v>
      </c>
      <c r="F38" s="49">
        <v>36</v>
      </c>
      <c r="G38" s="25">
        <v>631.6</v>
      </c>
      <c r="H38" s="25">
        <v>31.3</v>
      </c>
      <c r="I38" s="26">
        <f>+G38-H38</f>
        <v>600.30000000000007</v>
      </c>
      <c r="J38" s="32" t="s">
        <v>246</v>
      </c>
      <c r="K38" s="43"/>
      <c r="L38" s="43"/>
      <c r="O38" s="87">
        <f>H38</f>
        <v>31.3</v>
      </c>
    </row>
    <row r="39" spans="1:15" ht="28.5" customHeight="1" x14ac:dyDescent="0.2">
      <c r="A39" s="19">
        <v>16</v>
      </c>
      <c r="B39" s="20" t="s">
        <v>132</v>
      </c>
      <c r="C39" s="47"/>
      <c r="D39" s="47"/>
      <c r="E39" s="50"/>
      <c r="F39" s="50"/>
      <c r="G39" s="47"/>
      <c r="H39" s="47"/>
      <c r="I39" s="47"/>
      <c r="J39" s="42"/>
      <c r="K39" s="42"/>
      <c r="L39" s="42"/>
    </row>
    <row r="40" spans="1:15" ht="68.25" customHeight="1" x14ac:dyDescent="0.2">
      <c r="A40" s="44"/>
      <c r="B40" s="23" t="s">
        <v>40</v>
      </c>
      <c r="C40" s="27">
        <v>42</v>
      </c>
      <c r="D40" s="27">
        <v>1</v>
      </c>
      <c r="E40" s="53">
        <v>186</v>
      </c>
      <c r="F40" s="53">
        <v>27</v>
      </c>
      <c r="G40" s="21">
        <v>319.60000000000002</v>
      </c>
      <c r="H40" s="21">
        <v>40.1</v>
      </c>
      <c r="I40" s="22">
        <f>+G40-H40</f>
        <v>279.5</v>
      </c>
      <c r="J40" s="31" t="s">
        <v>251</v>
      </c>
      <c r="K40" s="44"/>
      <c r="L40" s="44"/>
      <c r="N40" s="87">
        <f>H40</f>
        <v>40.1</v>
      </c>
    </row>
    <row r="41" spans="1:15" ht="69" customHeight="1" x14ac:dyDescent="0.2">
      <c r="A41" s="43"/>
      <c r="B41" s="24" t="s">
        <v>26</v>
      </c>
      <c r="C41" s="29">
        <v>37</v>
      </c>
      <c r="D41" s="29">
        <v>2</v>
      </c>
      <c r="E41" s="49">
        <v>175</v>
      </c>
      <c r="F41" s="49">
        <v>35</v>
      </c>
      <c r="G41" s="25">
        <v>1512.3</v>
      </c>
      <c r="H41" s="25">
        <v>43</v>
      </c>
      <c r="I41" s="26">
        <f>+G41-H41</f>
        <v>1469.3</v>
      </c>
      <c r="J41" s="32" t="s">
        <v>251</v>
      </c>
      <c r="K41" s="43"/>
      <c r="L41" s="43"/>
      <c r="M41" s="87">
        <f>H41</f>
        <v>43</v>
      </c>
    </row>
    <row r="42" spans="1:15" ht="25.5" x14ac:dyDescent="0.2">
      <c r="A42" s="19">
        <v>17</v>
      </c>
      <c r="B42" s="20" t="s">
        <v>133</v>
      </c>
      <c r="C42" s="47"/>
      <c r="D42" s="47"/>
      <c r="E42" s="50"/>
      <c r="F42" s="50"/>
      <c r="G42" s="47"/>
      <c r="H42" s="47"/>
      <c r="I42" s="47"/>
      <c r="J42" s="42"/>
      <c r="K42" s="42"/>
      <c r="L42" s="42"/>
    </row>
    <row r="43" spans="1:15" ht="45.75" customHeight="1" x14ac:dyDescent="0.2">
      <c r="A43" s="43"/>
      <c r="B43" s="24" t="s">
        <v>26</v>
      </c>
      <c r="C43" s="29">
        <v>42</v>
      </c>
      <c r="D43" s="29">
        <v>2</v>
      </c>
      <c r="E43" s="49">
        <v>185</v>
      </c>
      <c r="F43" s="49">
        <v>35</v>
      </c>
      <c r="G43" s="25">
        <v>986</v>
      </c>
      <c r="H43" s="25">
        <v>13.3</v>
      </c>
      <c r="I43" s="26">
        <f>+G43-H43</f>
        <v>972.7</v>
      </c>
      <c r="J43" s="32" t="s">
        <v>247</v>
      </c>
      <c r="K43" s="43"/>
      <c r="L43" s="43"/>
      <c r="M43" s="87">
        <f>H43</f>
        <v>13.3</v>
      </c>
    </row>
    <row r="44" spans="1:15" ht="33" customHeight="1" x14ac:dyDescent="0.2">
      <c r="A44" s="19">
        <v>18</v>
      </c>
      <c r="B44" s="20" t="s">
        <v>134</v>
      </c>
      <c r="C44" s="47"/>
      <c r="D44" s="47"/>
      <c r="E44" s="50"/>
      <c r="F44" s="50"/>
      <c r="G44" s="47"/>
      <c r="H44" s="47"/>
      <c r="I44" s="47"/>
      <c r="J44" s="42"/>
      <c r="K44" s="42"/>
      <c r="L44" s="42"/>
    </row>
    <row r="45" spans="1:15" ht="44.25" customHeight="1" x14ac:dyDescent="0.2">
      <c r="A45" s="43"/>
      <c r="B45" s="24" t="s">
        <v>26</v>
      </c>
      <c r="C45" s="29">
        <v>45</v>
      </c>
      <c r="D45" s="29">
        <v>2</v>
      </c>
      <c r="E45" s="49">
        <v>193</v>
      </c>
      <c r="F45" s="49">
        <v>35</v>
      </c>
      <c r="G45" s="25">
        <v>807.4</v>
      </c>
      <c r="H45" s="25">
        <v>2.1</v>
      </c>
      <c r="I45" s="26">
        <f>+G45-H45</f>
        <v>805.3</v>
      </c>
      <c r="J45" s="32" t="s">
        <v>252</v>
      </c>
      <c r="K45" s="43"/>
      <c r="L45" s="43"/>
      <c r="M45" s="87">
        <f>H45</f>
        <v>2.1</v>
      </c>
    </row>
    <row r="46" spans="1:15" ht="19.5" customHeight="1" x14ac:dyDescent="0.2">
      <c r="A46" s="19">
        <v>19</v>
      </c>
      <c r="B46" s="20" t="s">
        <v>143</v>
      </c>
      <c r="C46" s="47"/>
      <c r="D46" s="47"/>
      <c r="E46" s="50"/>
      <c r="F46" s="50"/>
      <c r="G46" s="47"/>
      <c r="H46" s="47"/>
      <c r="I46" s="47"/>
      <c r="J46" s="42"/>
      <c r="K46" s="42"/>
      <c r="L46" s="42"/>
    </row>
    <row r="47" spans="1:15" ht="28.5" customHeight="1" x14ac:dyDescent="0.2">
      <c r="A47" s="44"/>
      <c r="B47" s="23" t="s">
        <v>26</v>
      </c>
      <c r="C47" s="27">
        <v>17</v>
      </c>
      <c r="D47" s="27">
        <v>2</v>
      </c>
      <c r="E47" s="53">
        <v>82</v>
      </c>
      <c r="F47" s="53">
        <v>35</v>
      </c>
      <c r="G47" s="21">
        <v>7.8</v>
      </c>
      <c r="H47" s="21">
        <v>7.8</v>
      </c>
      <c r="I47" s="22">
        <f>+G47-H47</f>
        <v>0</v>
      </c>
      <c r="J47" s="31" t="s">
        <v>278</v>
      </c>
      <c r="K47" s="44"/>
      <c r="L47" s="44"/>
      <c r="M47" s="87">
        <f>H47</f>
        <v>7.8</v>
      </c>
    </row>
    <row r="48" spans="1:15" ht="29.25" customHeight="1" x14ac:dyDescent="0.2">
      <c r="A48" s="44"/>
      <c r="B48" s="23" t="s">
        <v>26</v>
      </c>
      <c r="C48" s="27">
        <v>5</v>
      </c>
      <c r="D48" s="27">
        <v>2</v>
      </c>
      <c r="E48" s="53">
        <v>25</v>
      </c>
      <c r="F48" s="53">
        <v>35</v>
      </c>
      <c r="G48" s="21">
        <v>205.8</v>
      </c>
      <c r="H48" s="21">
        <v>37.9</v>
      </c>
      <c r="I48" s="22">
        <f>+G48-H48</f>
        <v>167.9</v>
      </c>
      <c r="J48" s="31" t="s">
        <v>278</v>
      </c>
      <c r="K48" s="44"/>
      <c r="L48" s="44"/>
      <c r="M48" s="87">
        <f>H48</f>
        <v>37.9</v>
      </c>
    </row>
    <row r="49" spans="1:15" ht="29.25" customHeight="1" x14ac:dyDescent="0.2">
      <c r="A49" s="44"/>
      <c r="B49" s="23" t="s">
        <v>26</v>
      </c>
      <c r="C49" s="27">
        <v>4</v>
      </c>
      <c r="D49" s="27">
        <v>2</v>
      </c>
      <c r="E49" s="53">
        <v>166</v>
      </c>
      <c r="F49" s="53">
        <v>35</v>
      </c>
      <c r="G49" s="21">
        <v>551.1</v>
      </c>
      <c r="H49" s="21">
        <v>130</v>
      </c>
      <c r="I49" s="22">
        <f>+G49-H49</f>
        <v>421.1</v>
      </c>
      <c r="J49" s="31" t="s">
        <v>278</v>
      </c>
      <c r="K49" s="44"/>
      <c r="L49" s="44"/>
      <c r="M49" s="87">
        <f>H49</f>
        <v>130</v>
      </c>
    </row>
    <row r="50" spans="1:15" ht="28.5" customHeight="1" x14ac:dyDescent="0.2">
      <c r="A50" s="44"/>
      <c r="B50" s="23" t="s">
        <v>26</v>
      </c>
      <c r="C50" s="27">
        <v>7</v>
      </c>
      <c r="D50" s="27">
        <v>2</v>
      </c>
      <c r="E50" s="53">
        <v>166</v>
      </c>
      <c r="F50" s="53">
        <v>35</v>
      </c>
      <c r="G50" s="21">
        <v>16.600000000000001</v>
      </c>
      <c r="H50" s="21">
        <v>16.600000000000001</v>
      </c>
      <c r="I50" s="22">
        <f>+G50-H50</f>
        <v>0</v>
      </c>
      <c r="J50" s="31" t="s">
        <v>278</v>
      </c>
      <c r="K50" s="44"/>
      <c r="L50" s="44"/>
      <c r="M50" s="87">
        <f>H50</f>
        <v>16.600000000000001</v>
      </c>
    </row>
    <row r="51" spans="1:15" ht="27" customHeight="1" x14ac:dyDescent="0.2">
      <c r="A51" s="43"/>
      <c r="B51" s="24" t="s">
        <v>26</v>
      </c>
      <c r="C51" s="29">
        <v>18</v>
      </c>
      <c r="D51" s="29">
        <v>2</v>
      </c>
      <c r="E51" s="49">
        <v>166</v>
      </c>
      <c r="F51" s="49">
        <v>35</v>
      </c>
      <c r="G51" s="25">
        <v>475.1</v>
      </c>
      <c r="H51" s="25">
        <v>108</v>
      </c>
      <c r="I51" s="26">
        <f>+G51-H51</f>
        <v>367.1</v>
      </c>
      <c r="J51" s="32" t="s">
        <v>278</v>
      </c>
      <c r="K51" s="43"/>
      <c r="L51" s="43"/>
      <c r="M51" s="87">
        <f>H51</f>
        <v>108</v>
      </c>
    </row>
    <row r="52" spans="1:15" ht="26.25" customHeight="1" x14ac:dyDescent="0.2">
      <c r="A52" s="174" t="s">
        <v>280</v>
      </c>
      <c r="B52" s="175"/>
      <c r="C52" s="39"/>
      <c r="D52" s="39"/>
      <c r="E52" s="39"/>
      <c r="F52" s="39"/>
      <c r="G52" s="39"/>
      <c r="H52" s="54">
        <f>SUM(H6:H51)</f>
        <v>1226.4999999999995</v>
      </c>
      <c r="I52" s="39"/>
      <c r="J52" s="39"/>
      <c r="K52" s="39"/>
      <c r="L52" s="39"/>
      <c r="M52" s="87">
        <f>SUM(M6:M51)</f>
        <v>414.70000000000005</v>
      </c>
      <c r="N52">
        <f>SUM(N6:N51)</f>
        <v>418.3</v>
      </c>
      <c r="O52">
        <f>SUM(O5:O51)</f>
        <v>393.5</v>
      </c>
    </row>
    <row r="53" spans="1:15" ht="18" customHeight="1" x14ac:dyDescent="0.2">
      <c r="H53" s="176" t="s">
        <v>214</v>
      </c>
      <c r="I53" s="176"/>
      <c r="J53" s="176"/>
      <c r="K53" s="176"/>
      <c r="L53" s="176"/>
      <c r="M53" t="s">
        <v>257</v>
      </c>
      <c r="N53" t="s">
        <v>258</v>
      </c>
      <c r="O53" t="s">
        <v>259</v>
      </c>
    </row>
    <row r="58" spans="1:15" ht="27" customHeight="1" x14ac:dyDescent="0.2"/>
  </sheetData>
  <mergeCells count="4">
    <mergeCell ref="A1:L1"/>
    <mergeCell ref="A2:L2"/>
    <mergeCell ref="A52:B52"/>
    <mergeCell ref="H53:L53"/>
  </mergeCells>
  <pageMargins left="0.2" right="0.2" top="0.35" bottom="0.35" header="0.3" footer="0.3"/>
  <pageSetup paperSize="9" orientation="landscape" verticalDpi="0"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Thẩm định</vt:lpstr>
      <vt:lpstr>Thu hồi</vt:lpstr>
      <vt:lpstr>'Thẩm định'!Print_Area</vt:lpstr>
      <vt:lpstr>'Thẩm định'!Print_Titles</vt:lpstr>
      <vt:lpstr>'Thu hồi'!Print_Titles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HiếU</dc:creator>
  <cp:lastModifiedBy>Sao Viet Hue</cp:lastModifiedBy>
  <cp:lastPrinted>2021-09-05T08:03:20Z</cp:lastPrinted>
  <dcterms:created xsi:type="dcterms:W3CDTF">1996-10-14T23:33:28Z</dcterms:created>
  <dcterms:modified xsi:type="dcterms:W3CDTF">2021-09-16T02:34:44Z</dcterms:modified>
</cp:coreProperties>
</file>